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235" windowHeight="9015"/>
  </bookViews>
  <sheets>
    <sheet name="РОЗНИЦА" sheetId="1" r:id="rId1"/>
  </sheets>
  <definedNames>
    <definedName name="_xlnm._FilterDatabase" localSheetId="0" hidden="1">РОЗНИЦА!$A$3:$F$470</definedName>
    <definedName name="_xlnm.Print_Area" localSheetId="0">РОЗНИЦА!$A$1:$F$475</definedName>
  </definedNames>
  <calcPr calcId="125725" refMode="R1C1"/>
</workbook>
</file>

<file path=xl/calcChain.xml><?xml version="1.0" encoding="utf-8"?>
<calcChain xmlns="http://schemas.openxmlformats.org/spreadsheetml/2006/main">
  <c r="D15" i="1"/>
  <c r="J281"/>
  <c r="J269"/>
  <c r="D269" s="1"/>
  <c r="J66"/>
  <c r="D66" s="1"/>
  <c r="J60"/>
  <c r="D60" s="1"/>
  <c r="E157"/>
  <c r="F157"/>
  <c r="E158"/>
  <c r="F158"/>
  <c r="J157"/>
  <c r="D157" s="1"/>
  <c r="J158"/>
  <c r="D158" s="1"/>
  <c r="J156"/>
  <c r="D156" s="1"/>
  <c r="D160" l="1"/>
  <c r="D159"/>
  <c r="E159"/>
  <c r="F159"/>
  <c r="F176"/>
  <c r="J176"/>
  <c r="J61"/>
  <c r="D61" s="1"/>
  <c r="F171"/>
  <c r="E171"/>
  <c r="J189"/>
  <c r="F189"/>
  <c r="F188"/>
  <c r="J368"/>
  <c r="J280"/>
  <c r="J279"/>
  <c r="F199"/>
  <c r="F198"/>
  <c r="F197"/>
  <c r="F196"/>
  <c r="F194"/>
  <c r="F193"/>
  <c r="F192"/>
  <c r="F191"/>
  <c r="F190"/>
  <c r="F166"/>
  <c r="E166"/>
  <c r="D166"/>
  <c r="F165"/>
  <c r="E165"/>
  <c r="D165"/>
  <c r="F164"/>
  <c r="E164"/>
  <c r="D164"/>
  <c r="F163"/>
  <c r="E163"/>
  <c r="D163"/>
  <c r="E162"/>
  <c r="D162"/>
  <c r="E161"/>
  <c r="D161"/>
  <c r="E160"/>
  <c r="D154"/>
  <c r="D153"/>
  <c r="D152"/>
  <c r="D151"/>
  <c r="D150"/>
  <c r="D149"/>
  <c r="D148"/>
  <c r="D147"/>
  <c r="D146"/>
  <c r="D145"/>
  <c r="P111"/>
  <c r="J111"/>
  <c r="D111" s="1"/>
  <c r="F111" s="1"/>
  <c r="J101"/>
  <c r="D101" s="1"/>
  <c r="P117"/>
  <c r="J117"/>
  <c r="D117" s="1"/>
  <c r="F117" s="1"/>
  <c r="D176" l="1"/>
  <c r="D189"/>
  <c r="P116"/>
  <c r="J116"/>
  <c r="D116" s="1"/>
  <c r="F116" s="1"/>
  <c r="J110"/>
  <c r="D110" s="1"/>
  <c r="F110" s="1"/>
  <c r="P110"/>
  <c r="J112"/>
  <c r="D112" s="1"/>
  <c r="F112" s="1"/>
  <c r="J113"/>
  <c r="D113" s="1"/>
  <c r="F113" s="1"/>
  <c r="J114"/>
  <c r="D114" s="1"/>
  <c r="F114" s="1"/>
  <c r="J115"/>
  <c r="D115" s="1"/>
  <c r="F115" s="1"/>
  <c r="J257"/>
  <c r="D257" s="1"/>
  <c r="J254"/>
  <c r="D254" s="1"/>
  <c r="J100"/>
  <c r="D100" s="1"/>
  <c r="J99"/>
  <c r="D99" s="1"/>
  <c r="J98"/>
  <c r="D98" s="1"/>
  <c r="J97"/>
  <c r="D97" s="1"/>
  <c r="J96"/>
  <c r="D96" s="1"/>
  <c r="J95"/>
  <c r="D95" s="1"/>
  <c r="J27"/>
  <c r="D27" s="1"/>
  <c r="J21"/>
  <c r="D21" s="1"/>
  <c r="J13"/>
  <c r="D13" s="1"/>
  <c r="J8"/>
  <c r="D8" s="1"/>
  <c r="J248"/>
  <c r="D248" s="1"/>
  <c r="J272"/>
  <c r="D272" s="1"/>
  <c r="J255"/>
  <c r="D255" s="1"/>
  <c r="J244"/>
  <c r="J241"/>
  <c r="D241" s="1"/>
  <c r="J93"/>
  <c r="D93" s="1"/>
  <c r="D285"/>
  <c r="D203"/>
  <c r="D202"/>
  <c r="D201"/>
  <c r="F180"/>
  <c r="F179"/>
  <c r="F178"/>
  <c r="F177"/>
  <c r="F174"/>
  <c r="J174"/>
  <c r="D174" s="1"/>
  <c r="J175"/>
  <c r="F175"/>
  <c r="J177"/>
  <c r="D303"/>
  <c r="D311"/>
  <c r="D287"/>
  <c r="J201"/>
  <c r="F181"/>
  <c r="F182"/>
  <c r="F183"/>
  <c r="F184"/>
  <c r="E172"/>
  <c r="F172"/>
  <c r="D168"/>
  <c r="F170"/>
  <c r="E170"/>
  <c r="D138"/>
  <c r="J106"/>
  <c r="D106" s="1"/>
  <c r="J107"/>
  <c r="D107" s="1"/>
  <c r="J108"/>
  <c r="D108" s="1"/>
  <c r="J105"/>
  <c r="D105" s="1"/>
  <c r="J103"/>
  <c r="D103" s="1"/>
  <c r="J194"/>
  <c r="F168"/>
  <c r="E168"/>
  <c r="J160"/>
  <c r="J161"/>
  <c r="J162"/>
  <c r="J57"/>
  <c r="J59"/>
  <c r="J56"/>
  <c r="D56" s="1"/>
  <c r="J256"/>
  <c r="D256" s="1"/>
  <c r="J232"/>
  <c r="D232" s="1"/>
  <c r="J92"/>
  <c r="D92" s="1"/>
  <c r="J91"/>
  <c r="D91" s="1"/>
  <c r="F125"/>
  <c r="P126"/>
  <c r="J126"/>
  <c r="D126" s="1"/>
  <c r="P125"/>
  <c r="J125"/>
  <c r="P124"/>
  <c r="J124"/>
  <c r="F124"/>
  <c r="J104"/>
  <c r="D104" s="1"/>
  <c r="J102"/>
  <c r="J253"/>
  <c r="D253" s="1"/>
  <c r="J252"/>
  <c r="D252" s="1"/>
  <c r="J62"/>
  <c r="P49"/>
  <c r="J49"/>
  <c r="D49" s="1"/>
  <c r="J435"/>
  <c r="J178"/>
  <c r="J188"/>
  <c r="D188" s="1"/>
  <c r="J70"/>
  <c r="D70" s="1"/>
  <c r="J58"/>
  <c r="D58" s="1"/>
  <c r="F429"/>
  <c r="J238"/>
  <c r="D238" s="1"/>
  <c r="F237"/>
  <c r="J237"/>
  <c r="J236"/>
  <c r="D236" s="1"/>
  <c r="J235"/>
  <c r="F235"/>
  <c r="J355"/>
  <c r="L363"/>
  <c r="M363" s="1"/>
  <c r="H363"/>
  <c r="L362"/>
  <c r="M362" s="1"/>
  <c r="H362"/>
  <c r="L359"/>
  <c r="M359" s="1"/>
  <c r="H359"/>
  <c r="J65"/>
  <c r="J64"/>
  <c r="D64" s="1"/>
  <c r="J63"/>
  <c r="J79"/>
  <c r="D79" s="1"/>
  <c r="J267"/>
  <c r="D267" s="1"/>
  <c r="J195"/>
  <c r="J187"/>
  <c r="D187" s="1"/>
  <c r="J199"/>
  <c r="J191"/>
  <c r="D191" s="1"/>
  <c r="J190"/>
  <c r="J35"/>
  <c r="D35" s="1"/>
  <c r="J34"/>
  <c r="D34" s="1"/>
  <c r="J33"/>
  <c r="D33" s="1"/>
  <c r="J32"/>
  <c r="D32" s="1"/>
  <c r="J31"/>
  <c r="D31" s="1"/>
  <c r="J30"/>
  <c r="D30" s="1"/>
  <c r="J29"/>
  <c r="D29" s="1"/>
  <c r="J28"/>
  <c r="D28" s="1"/>
  <c r="J26"/>
  <c r="D26" s="1"/>
  <c r="J25"/>
  <c r="D25" s="1"/>
  <c r="J24"/>
  <c r="D24" s="1"/>
  <c r="J18"/>
  <c r="D18" s="1"/>
  <c r="J67"/>
  <c r="D67" s="1"/>
  <c r="F54"/>
  <c r="F53"/>
  <c r="F51"/>
  <c r="F50"/>
  <c r="F48"/>
  <c r="F46"/>
  <c r="F45"/>
  <c r="H361"/>
  <c r="H360"/>
  <c r="J223"/>
  <c r="D223" s="1"/>
  <c r="F428"/>
  <c r="F427"/>
  <c r="F426"/>
  <c r="J250"/>
  <c r="D250" s="1"/>
  <c r="J249"/>
  <c r="D249" s="1"/>
  <c r="J246"/>
  <c r="J243"/>
  <c r="D243" s="1"/>
  <c r="J240"/>
  <c r="F240"/>
  <c r="D131"/>
  <c r="D129"/>
  <c r="D136"/>
  <c r="D134"/>
  <c r="D132"/>
  <c r="J228"/>
  <c r="D228" s="1"/>
  <c r="L360"/>
  <c r="M360" s="1"/>
  <c r="J197"/>
  <c r="J193"/>
  <c r="D193" s="1"/>
  <c r="J192"/>
  <c r="D192" s="1"/>
  <c r="J89"/>
  <c r="D89" s="1"/>
  <c r="J77"/>
  <c r="D77" s="1"/>
  <c r="J264"/>
  <c r="D264" s="1"/>
  <c r="D367"/>
  <c r="L361"/>
  <c r="M361" s="1"/>
  <c r="J186"/>
  <c r="D186" s="1"/>
  <c r="F208"/>
  <c r="F247"/>
  <c r="F239"/>
  <c r="F119"/>
  <c r="F127"/>
  <c r="F121"/>
  <c r="F120"/>
  <c r="D120" s="1"/>
  <c r="J120"/>
  <c r="J179"/>
  <c r="D179" s="1"/>
  <c r="J180"/>
  <c r="D180" s="1"/>
  <c r="J260"/>
  <c r="D260" s="1"/>
  <c r="J259"/>
  <c r="D259" s="1"/>
  <c r="J270"/>
  <c r="D270" s="1"/>
  <c r="J84"/>
  <c r="D84" s="1"/>
  <c r="J83"/>
  <c r="D83" s="1"/>
  <c r="J82"/>
  <c r="D82" s="1"/>
  <c r="J81"/>
  <c r="D81" s="1"/>
  <c r="J78"/>
  <c r="D78" s="1"/>
  <c r="J76"/>
  <c r="D76" s="1"/>
  <c r="J75"/>
  <c r="D75" s="1"/>
  <c r="J74"/>
  <c r="D74" s="1"/>
  <c r="J73"/>
  <c r="D73" s="1"/>
  <c r="J72"/>
  <c r="D72" s="1"/>
  <c r="J71"/>
  <c r="D71" s="1"/>
  <c r="J90"/>
  <c r="D90" s="1"/>
  <c r="J88"/>
  <c r="D88" s="1"/>
  <c r="J87"/>
  <c r="D87" s="1"/>
  <c r="J86"/>
  <c r="D86" s="1"/>
  <c r="J69"/>
  <c r="D69" s="1"/>
  <c r="J23"/>
  <c r="D23" s="1"/>
  <c r="J22"/>
  <c r="D22" s="1"/>
  <c r="J20"/>
  <c r="D20" s="1"/>
  <c r="J19"/>
  <c r="D19" s="1"/>
  <c r="J15"/>
  <c r="J14"/>
  <c r="D14" s="1"/>
  <c r="J12"/>
  <c r="D12" s="1"/>
  <c r="J11"/>
  <c r="D11" s="1"/>
  <c r="J9"/>
  <c r="D9" s="1"/>
  <c r="J7"/>
  <c r="D7" s="1"/>
  <c r="J6"/>
  <c r="D6" s="1"/>
  <c r="J10"/>
  <c r="D10" s="1"/>
  <c r="P47"/>
  <c r="P6"/>
  <c r="P19"/>
  <c r="P15"/>
  <c r="P11"/>
  <c r="P36"/>
  <c r="P38"/>
  <c r="P37"/>
  <c r="J80"/>
  <c r="D80" s="1"/>
  <c r="J196"/>
  <c r="J231"/>
  <c r="D231" s="1"/>
  <c r="J221"/>
  <c r="D221" s="1"/>
  <c r="J222"/>
  <c r="D222" s="1"/>
  <c r="P114"/>
  <c r="P113"/>
  <c r="J266"/>
  <c r="D266" s="1"/>
  <c r="J127"/>
  <c r="D127" s="1"/>
  <c r="J55"/>
  <c r="J367"/>
  <c r="J366"/>
  <c r="P123"/>
  <c r="J123"/>
  <c r="D123" s="1"/>
  <c r="J122"/>
  <c r="D122" s="1"/>
  <c r="J268"/>
  <c r="D268" s="1"/>
  <c r="J265"/>
  <c r="D265" s="1"/>
  <c r="J271"/>
  <c r="D271" s="1"/>
  <c r="P247"/>
  <c r="J247"/>
  <c r="J230"/>
  <c r="D230" s="1"/>
  <c r="J224"/>
  <c r="D224" s="1"/>
  <c r="J220"/>
  <c r="D220" s="1"/>
  <c r="J218"/>
  <c r="D218" s="1"/>
  <c r="J219"/>
  <c r="D219" s="1"/>
  <c r="J85"/>
  <c r="D85" s="1"/>
  <c r="J39"/>
  <c r="D39" s="1"/>
  <c r="P39"/>
  <c r="J5"/>
  <c r="D5" s="1"/>
  <c r="J43"/>
  <c r="D43" s="1"/>
  <c r="J17"/>
  <c r="D17" s="1"/>
  <c r="J208"/>
  <c r="J207"/>
  <c r="J173"/>
  <c r="J181"/>
  <c r="J182"/>
  <c r="J242"/>
  <c r="D242" s="1"/>
  <c r="J239"/>
  <c r="J245"/>
  <c r="D245" s="1"/>
  <c r="O403"/>
  <c r="J229"/>
  <c r="D229" s="1"/>
  <c r="P120"/>
  <c r="P146"/>
  <c r="R146" s="1"/>
  <c r="P147"/>
  <c r="R147" s="1"/>
  <c r="P148"/>
  <c r="R148" s="1"/>
  <c r="P151"/>
  <c r="R151" s="1"/>
  <c r="P152"/>
  <c r="R152" s="1"/>
  <c r="P154"/>
  <c r="R154" s="1"/>
  <c r="P145"/>
  <c r="R145" s="1"/>
  <c r="P295"/>
  <c r="D295" s="1"/>
  <c r="P283"/>
  <c r="D283" s="1"/>
  <c r="P301"/>
  <c r="D301" s="1"/>
  <c r="P297"/>
  <c r="D299" s="1"/>
  <c r="P211"/>
  <c r="P212"/>
  <c r="D212" s="1"/>
  <c r="P213"/>
  <c r="P214"/>
  <c r="D214" s="1"/>
  <c r="P215"/>
  <c r="P216"/>
  <c r="D216" s="1"/>
  <c r="P210"/>
  <c r="D210" s="1"/>
  <c r="P160"/>
  <c r="F160" s="1"/>
  <c r="P161"/>
  <c r="F161" s="1"/>
  <c r="P162"/>
  <c r="F162" s="1"/>
  <c r="P156"/>
  <c r="F156" s="1"/>
  <c r="E156"/>
  <c r="P121"/>
  <c r="J121"/>
  <c r="P119"/>
  <c r="J119"/>
  <c r="P112"/>
  <c r="P48"/>
  <c r="P51"/>
  <c r="P52"/>
  <c r="P53"/>
  <c r="P46"/>
  <c r="P45"/>
  <c r="P42"/>
  <c r="P41"/>
  <c r="P16"/>
  <c r="P23"/>
  <c r="P32"/>
  <c r="P33"/>
  <c r="P35"/>
  <c r="J36"/>
  <c r="D36" s="1"/>
  <c r="J37"/>
  <c r="D37" s="1"/>
  <c r="J38"/>
  <c r="D38" s="1"/>
  <c r="J307"/>
  <c r="J233"/>
  <c r="D233" s="1"/>
  <c r="J227"/>
  <c r="D227" s="1"/>
  <c r="J225"/>
  <c r="D225" s="1"/>
  <c r="J226"/>
  <c r="D226" s="1"/>
  <c r="J217"/>
  <c r="J261"/>
  <c r="D261" s="1"/>
  <c r="J262"/>
  <c r="D262" s="1"/>
  <c r="J263"/>
  <c r="D263" s="1"/>
  <c r="J198"/>
  <c r="D198" s="1"/>
  <c r="J183"/>
  <c r="D183" s="1"/>
  <c r="J184"/>
  <c r="D184" s="1"/>
  <c r="J212"/>
  <c r="J185"/>
  <c r="J200"/>
  <c r="J205"/>
  <c r="J206"/>
  <c r="J209"/>
  <c r="J210"/>
  <c r="J211"/>
  <c r="J213"/>
  <c r="J214"/>
  <c r="J215"/>
  <c r="J216"/>
  <c r="J234"/>
  <c r="J276"/>
  <c r="J277"/>
  <c r="J278"/>
  <c r="J282"/>
  <c r="J283"/>
  <c r="J284"/>
  <c r="J285"/>
  <c r="J290"/>
  <c r="J291"/>
  <c r="J292"/>
  <c r="J293"/>
  <c r="J294"/>
  <c r="J295"/>
  <c r="J296"/>
  <c r="J297"/>
  <c r="J300"/>
  <c r="J301"/>
  <c r="J304"/>
  <c r="J305"/>
  <c r="J306"/>
  <c r="J310"/>
  <c r="J312"/>
  <c r="J316"/>
  <c r="J317"/>
  <c r="J313"/>
  <c r="J314"/>
  <c r="J318"/>
  <c r="J322"/>
  <c r="J327"/>
  <c r="J330"/>
  <c r="J337"/>
  <c r="J338"/>
  <c r="J342"/>
  <c r="J343"/>
  <c r="J344"/>
  <c r="J352"/>
  <c r="J353"/>
  <c r="J354"/>
  <c r="J364"/>
  <c r="J365"/>
  <c r="J371"/>
  <c r="J372"/>
  <c r="J375"/>
  <c r="J381"/>
  <c r="J382"/>
  <c r="J383"/>
  <c r="J384"/>
  <c r="J386"/>
  <c r="J387"/>
  <c r="J388"/>
  <c r="J389"/>
  <c r="J390"/>
  <c r="J391"/>
  <c r="J392"/>
  <c r="J393"/>
  <c r="J402"/>
  <c r="J403"/>
  <c r="J404"/>
  <c r="J405"/>
  <c r="J406"/>
  <c r="J407"/>
  <c r="J408"/>
  <c r="J409"/>
  <c r="J410"/>
  <c r="J411"/>
  <c r="J412"/>
  <c r="J413"/>
  <c r="J414"/>
  <c r="J415"/>
  <c r="J416"/>
  <c r="J417"/>
  <c r="J422"/>
  <c r="J424"/>
  <c r="J425"/>
  <c r="J426"/>
  <c r="J428"/>
  <c r="J431"/>
  <c r="J436"/>
  <c r="J445"/>
  <c r="J448"/>
  <c r="J449"/>
  <c r="J450"/>
  <c r="J452"/>
  <c r="J453"/>
  <c r="J454"/>
  <c r="J455"/>
  <c r="J456"/>
  <c r="J457"/>
  <c r="J458"/>
  <c r="J459"/>
  <c r="J460"/>
  <c r="J461"/>
  <c r="J462"/>
  <c r="J463"/>
  <c r="J168"/>
  <c r="J54"/>
  <c r="D54" s="1"/>
  <c r="J68"/>
  <c r="J94"/>
  <c r="J118"/>
  <c r="J128"/>
  <c r="J155"/>
  <c r="J167"/>
  <c r="J169"/>
  <c r="J16"/>
  <c r="D16" s="1"/>
  <c r="J40"/>
  <c r="J41"/>
  <c r="D41" s="1"/>
  <c r="J42"/>
  <c r="D42" s="1"/>
  <c r="J44"/>
  <c r="J45"/>
  <c r="D45" s="1"/>
  <c r="J46"/>
  <c r="J47"/>
  <c r="D47" s="1"/>
  <c r="J48"/>
  <c r="D48" s="1"/>
  <c r="J50"/>
  <c r="J51"/>
  <c r="D51" s="1"/>
  <c r="J52"/>
  <c r="D52" s="1"/>
  <c r="J53"/>
  <c r="D59"/>
  <c r="D197"/>
  <c r="D63"/>
  <c r="D181"/>
  <c r="D190"/>
  <c r="D65"/>
  <c r="D196"/>
  <c r="D178"/>
  <c r="D244"/>
  <c r="D237"/>
  <c r="D125"/>
  <c r="D50"/>
  <c r="D62"/>
  <c r="D57"/>
  <c r="D240" l="1"/>
  <c r="D247"/>
  <c r="D195"/>
  <c r="D194"/>
  <c r="D235"/>
  <c r="D175"/>
  <c r="D177"/>
  <c r="D121"/>
  <c r="D239"/>
  <c r="D124"/>
  <c r="D53"/>
  <c r="D46"/>
  <c r="D119"/>
  <c r="D182"/>
  <c r="D208"/>
  <c r="D246"/>
  <c r="D199"/>
  <c r="D102"/>
</calcChain>
</file>

<file path=xl/sharedStrings.xml><?xml version="1.0" encoding="utf-8"?>
<sst xmlns="http://schemas.openxmlformats.org/spreadsheetml/2006/main" count="1242" uniqueCount="504">
  <si>
    <t>Наименование товара</t>
  </si>
  <si>
    <t xml:space="preserve">Доска пола лиственница </t>
  </si>
  <si>
    <t>Сорт</t>
  </si>
  <si>
    <t>Экстра</t>
  </si>
  <si>
    <t>А</t>
  </si>
  <si>
    <t>В</t>
  </si>
  <si>
    <t>С</t>
  </si>
  <si>
    <t>Размер</t>
  </si>
  <si>
    <t>АВ</t>
  </si>
  <si>
    <t>45 х 190 х 4050 мм</t>
  </si>
  <si>
    <t>28 х 121, 144 х 4000 - 6000 мм</t>
  </si>
  <si>
    <t>руб./м2</t>
  </si>
  <si>
    <t>руб./м3</t>
  </si>
  <si>
    <t>Доска пола лиственница</t>
  </si>
  <si>
    <t>Доска пола лиственница  профиль ЕВРО</t>
  </si>
  <si>
    <t xml:space="preserve">30 х 106, 130 х 3000, 4000 мм </t>
  </si>
  <si>
    <t xml:space="preserve">Доска лиственница строганная  </t>
  </si>
  <si>
    <t>45 х 172 х 4010 мм</t>
  </si>
  <si>
    <t xml:space="preserve">Доска пола ангарская сосна </t>
  </si>
  <si>
    <t>30 х 83, 86, 106, 116  х 3000, 4000мм</t>
  </si>
  <si>
    <t>40 х 125, 128  х 3000, 4000 мм</t>
  </si>
  <si>
    <t>40 х 125, 128 х 3000, 4000 мм</t>
  </si>
  <si>
    <t xml:space="preserve">Доска пола  хвоя  сорт </t>
  </si>
  <si>
    <t>39 х 90 х 6000 мм</t>
  </si>
  <si>
    <t xml:space="preserve">Планкен лиственница </t>
  </si>
  <si>
    <t xml:space="preserve">Евровагонка лиственница </t>
  </si>
  <si>
    <t>12,15 х 60,85,105,120 х 1000,1500 мм</t>
  </si>
  <si>
    <t xml:space="preserve">Евровагонка Ангарская сосна </t>
  </si>
  <si>
    <t xml:space="preserve">Евровагонка  осина </t>
  </si>
  <si>
    <t>13,5х90х2700,3000 мм</t>
  </si>
  <si>
    <t>16 х 90 х 2400 мм</t>
  </si>
  <si>
    <t>16 х 96 х 3000 мм</t>
  </si>
  <si>
    <t>19х 138х 6000 мм</t>
  </si>
  <si>
    <t>19,5х 96х 6000 мм</t>
  </si>
  <si>
    <t xml:space="preserve">Полог  Липа </t>
  </si>
  <si>
    <t>Евровагонка хвоя</t>
  </si>
  <si>
    <t>Полог Кедр</t>
  </si>
  <si>
    <t xml:space="preserve">Блок-хаус лиственница </t>
  </si>
  <si>
    <t>20 х 90 х 4000 мм</t>
  </si>
  <si>
    <t>20 х 90 х 2000, 4000 мм</t>
  </si>
  <si>
    <t>36 х 172 х 4000 мм</t>
  </si>
  <si>
    <t>20 х 90х 1500,2000,2500, 4000 мм</t>
  </si>
  <si>
    <t>20 х 90 х 2500, 4000 мм</t>
  </si>
  <si>
    <t xml:space="preserve">Имитация бруса лиственница </t>
  </si>
  <si>
    <t xml:space="preserve">Имитация бруса </t>
  </si>
  <si>
    <t>27 х 160 х 6000 мм</t>
  </si>
  <si>
    <t xml:space="preserve">80 х 2200 мм </t>
  </si>
  <si>
    <t>Наличник анг.сосна</t>
  </si>
  <si>
    <t>Наличник липа</t>
  </si>
  <si>
    <t xml:space="preserve">Уголок сосна </t>
  </si>
  <si>
    <t>Уголок сосна</t>
  </si>
  <si>
    <t>Уголок Ангарская сосна</t>
  </si>
  <si>
    <t>Уголок наружный Ангарская сосна</t>
  </si>
  <si>
    <t>20 х 2000, 4000 мм</t>
  </si>
  <si>
    <t>20 х 4000 мм</t>
  </si>
  <si>
    <t>Плинтус  лиственница</t>
  </si>
  <si>
    <t>45 х 3500,4000 мм</t>
  </si>
  <si>
    <t>Плинтус  Ангарская сосна</t>
  </si>
  <si>
    <t>35 х 2000, 3000, 3500 мм</t>
  </si>
  <si>
    <t>Плинтус  кедр</t>
  </si>
  <si>
    <t xml:space="preserve">Плинтус хвоя </t>
  </si>
  <si>
    <t>Плинтус  хвоя</t>
  </si>
  <si>
    <t>Грибок</t>
  </si>
  <si>
    <t>Грибок  Кедр</t>
  </si>
  <si>
    <t>Рейка</t>
  </si>
  <si>
    <t>Раскладка</t>
  </si>
  <si>
    <t>Брусок</t>
  </si>
  <si>
    <t xml:space="preserve">Доска обрезная лиственница  </t>
  </si>
  <si>
    <t>Доска   лиственница</t>
  </si>
  <si>
    <t>Брус    лиственница</t>
  </si>
  <si>
    <t>Доска обрезная, Брус</t>
  </si>
  <si>
    <t>Доска  заборная</t>
  </si>
  <si>
    <t>Доска</t>
  </si>
  <si>
    <t>Брус</t>
  </si>
  <si>
    <t xml:space="preserve"> Плиты OSB-3</t>
  </si>
  <si>
    <t>руб./лист</t>
  </si>
  <si>
    <t>руб/пог.м</t>
  </si>
  <si>
    <t>ДСП</t>
  </si>
  <si>
    <t>ДВП</t>
  </si>
  <si>
    <t>ДВП группа А</t>
  </si>
  <si>
    <t xml:space="preserve">Дверь деревянная   </t>
  </si>
  <si>
    <t>Дверь деревянная  (хвоя)</t>
  </si>
  <si>
    <t>Тетива</t>
  </si>
  <si>
    <t>руб./шт.</t>
  </si>
  <si>
    <t>Подоконник</t>
  </si>
  <si>
    <t>Ступень</t>
  </si>
  <si>
    <t>40 х 300 х 900мм</t>
  </si>
  <si>
    <t>Площадка лестничная</t>
  </si>
  <si>
    <t>Рама террасная</t>
  </si>
  <si>
    <t>1000 х 1000 мм</t>
  </si>
  <si>
    <t>1200 х 1500 мм</t>
  </si>
  <si>
    <t>Мебельный щит</t>
  </si>
  <si>
    <t>Балясина</t>
  </si>
  <si>
    <t>50 х 50 х 900 мм</t>
  </si>
  <si>
    <t>60 х 60 х 900 мм</t>
  </si>
  <si>
    <t>Подбалясенник</t>
  </si>
  <si>
    <t xml:space="preserve">Столб </t>
  </si>
  <si>
    <t xml:space="preserve">Поручень </t>
  </si>
  <si>
    <t>Накладка  </t>
  </si>
  <si>
    <t>3000 мм</t>
  </si>
  <si>
    <t>Нагель</t>
  </si>
  <si>
    <t>1300 мм</t>
  </si>
  <si>
    <t xml:space="preserve">Утеплитель  </t>
  </si>
  <si>
    <t>руб./рулон</t>
  </si>
  <si>
    <t>Изделия из ОСИНЫ</t>
  </si>
  <si>
    <t>Лавка 1500мм</t>
  </si>
  <si>
    <t>Лавка 1200мм</t>
  </si>
  <si>
    <t>Изделия из ЛИПЫ</t>
  </si>
  <si>
    <t xml:space="preserve">Евровагонка  Липа </t>
  </si>
  <si>
    <t xml:space="preserve"> Таблички резные</t>
  </si>
  <si>
    <t xml:space="preserve"> Сидушка гибкая</t>
  </si>
  <si>
    <t xml:space="preserve"> Шезлонг гибкий</t>
  </si>
  <si>
    <t xml:space="preserve"> Обливное устройство</t>
  </si>
  <si>
    <t xml:space="preserve"> Вешалка 7 крючков</t>
  </si>
  <si>
    <t xml:space="preserve"> Полка для мыла</t>
  </si>
  <si>
    <t xml:space="preserve"> Полка с вешалкой для полотенца</t>
  </si>
  <si>
    <t xml:space="preserve"> Решетка 1000х500мм</t>
  </si>
  <si>
    <t xml:space="preserve"> Сидушка</t>
  </si>
  <si>
    <t xml:space="preserve"> Лавка 1200 м</t>
  </si>
  <si>
    <t xml:space="preserve"> Скамейка 1300*500</t>
  </si>
  <si>
    <t xml:space="preserve"> Вешалка  6 крючков</t>
  </si>
  <si>
    <t>Профнастил</t>
  </si>
  <si>
    <r>
      <t xml:space="preserve">  </t>
    </r>
    <r>
      <rPr>
        <b/>
        <sz val="10"/>
        <color indexed="18"/>
        <rFont val="Arial Cyr"/>
        <charset val="204"/>
      </rPr>
      <t xml:space="preserve">Евровагонка Кедр </t>
    </r>
  </si>
  <si>
    <t>Брусок строганный</t>
  </si>
  <si>
    <t xml:space="preserve">Брусок строганный </t>
  </si>
  <si>
    <t xml:space="preserve"> Евровагонка  Липа </t>
  </si>
  <si>
    <t>Наличник сосна</t>
  </si>
  <si>
    <t>Имитация бруса хвоя</t>
  </si>
  <si>
    <t>16 х 3500 х 1750 мм</t>
  </si>
  <si>
    <t xml:space="preserve">ДСтП П-А м/с Ш2  </t>
  </si>
  <si>
    <t>1/1</t>
  </si>
  <si>
    <t xml:space="preserve">Цена </t>
  </si>
  <si>
    <t>Брусок не строганный</t>
  </si>
  <si>
    <t>Форточка липа</t>
  </si>
  <si>
    <t>600х600 мм</t>
  </si>
  <si>
    <t>Блок-хаус хвоя</t>
  </si>
  <si>
    <t>28 х 135 х 3000 мм</t>
  </si>
  <si>
    <t>28,5 х 148 х 6000 мм</t>
  </si>
  <si>
    <t>44 х 136 х 6000 мм</t>
  </si>
  <si>
    <t>45 х 134 х 5100,5400 мм</t>
  </si>
  <si>
    <t xml:space="preserve">Брусок строганный  </t>
  </si>
  <si>
    <t>320 мм</t>
  </si>
  <si>
    <t>Льноватин</t>
  </si>
  <si>
    <t>цена прих.</t>
  </si>
  <si>
    <t>%</t>
  </si>
  <si>
    <t>старые цены</t>
  </si>
  <si>
    <t>увелич.10%</t>
  </si>
  <si>
    <t>изменен 30.05.11г.</t>
  </si>
  <si>
    <t>Брусок анг.сосна строганный</t>
  </si>
  <si>
    <t>ВС</t>
  </si>
  <si>
    <t>12,15 х 60,85,105,120 х 2000 - 4000 мм</t>
  </si>
  <si>
    <t>12 ,15х 60,85,105,120 х 2000 - 4000 мм</t>
  </si>
  <si>
    <t>Евровагонка лиственница "ШТИЛЬ"</t>
  </si>
  <si>
    <t>14 х 110 х 1000, 1500 мм</t>
  </si>
  <si>
    <t>3,2 х 2745 х 1700 мм</t>
  </si>
  <si>
    <t>Терраска Вельвет/ Гладкая</t>
  </si>
  <si>
    <t xml:space="preserve">Террасная доска лиственница                          </t>
  </si>
  <si>
    <t>Доска заборная</t>
  </si>
  <si>
    <t>руб./пог.м</t>
  </si>
  <si>
    <t>40 х 126 х 4000 мм</t>
  </si>
  <si>
    <t>Доска сухая строганная</t>
  </si>
  <si>
    <t>Доска строганная</t>
  </si>
  <si>
    <t>42 х 73 х 6000 мм</t>
  </si>
  <si>
    <t>Рама террасная с петлями</t>
  </si>
  <si>
    <t>Дверь металлическая</t>
  </si>
  <si>
    <t>40 х 126 х 3000, 4000 мм</t>
  </si>
  <si>
    <t>Блок-хаус ангарская сосна</t>
  </si>
  <si>
    <t>25 х 105 х 4000 мм</t>
  </si>
  <si>
    <t>30 х 40 х 3000, 35 х 35 х 4000 мм</t>
  </si>
  <si>
    <t xml:space="preserve">Брусок не строганный </t>
  </si>
  <si>
    <t>55 х 55 х 3000 мм</t>
  </si>
  <si>
    <t>12 х 64 х 3000, 4000 мм</t>
  </si>
  <si>
    <t>16 х 80 х 4000 мм</t>
  </si>
  <si>
    <t>40 х 140 х 4000 мм</t>
  </si>
  <si>
    <t>40 х 137 х 3000, 4000 мм</t>
  </si>
  <si>
    <t>30 х 60 - 133 х 3000 - 6000 мм</t>
  </si>
  <si>
    <t>20 х 90 х 2000 - 6000 мм</t>
  </si>
  <si>
    <t>40 х 110 - 146 х 6000 мм</t>
  </si>
  <si>
    <t>20 х 90, 140 х 4000 мм</t>
  </si>
  <si>
    <t>19,5 х 96 х 3000</t>
  </si>
  <si>
    <t>19,5 х 96 х 6000</t>
  </si>
  <si>
    <t>28 х 148 х 4000 - 6000 мм</t>
  </si>
  <si>
    <t>20 х 148 - 173 х 4000 - 6000 мм</t>
  </si>
  <si>
    <t>40,50 х 100,150,200 х 6000 мм</t>
  </si>
  <si>
    <t>40, 50 х 100,150,200 х 6000 мм</t>
  </si>
  <si>
    <t>100,150 х 100,150 х 6000 мм</t>
  </si>
  <si>
    <t xml:space="preserve">Полог  Липа-осина </t>
  </si>
  <si>
    <t>Полог Осина</t>
  </si>
  <si>
    <t>ИЗОЛАЙТ Л (пл.40)</t>
  </si>
  <si>
    <t>19 х 112х 2100 мм</t>
  </si>
  <si>
    <t>100,150,200 х 200 х 6000 мм</t>
  </si>
  <si>
    <t>сорт 2</t>
  </si>
  <si>
    <t>Доска   лиственница сухая</t>
  </si>
  <si>
    <t>20 х 125,150 х 4000 мм</t>
  </si>
  <si>
    <t xml:space="preserve">Доска лиственница обшивочная  </t>
  </si>
  <si>
    <t>20 х 143 х 4000 мм</t>
  </si>
  <si>
    <t>20 х 140 - 190 х 3000-6000 мм</t>
  </si>
  <si>
    <t>29, 30 х 113-140 х 3000, 4000 мм</t>
  </si>
  <si>
    <t xml:space="preserve">40 х 50 х 2700, 3000 мм </t>
  </si>
  <si>
    <t>18 х 200 х 900,1000,2000, 2500 мм</t>
  </si>
  <si>
    <t>40 х 200 х 1000 мм</t>
  </si>
  <si>
    <t>40 х 250 х 2500 мм</t>
  </si>
  <si>
    <t xml:space="preserve">Уголок лиственница </t>
  </si>
  <si>
    <t xml:space="preserve">Уголок внутренний Лиственница </t>
  </si>
  <si>
    <t xml:space="preserve">ИЗОЛАЙТ (пл.50) </t>
  </si>
  <si>
    <t>РОКЛАЙТ Технониколь (пл.25)</t>
  </si>
  <si>
    <t>руб./упак.</t>
  </si>
  <si>
    <t>1000 х 600 х 50 мм (8 л), 1000 х 600 х 100 мм (4 л)</t>
  </si>
  <si>
    <t>400х500 мм</t>
  </si>
  <si>
    <t>450х450 мм</t>
  </si>
  <si>
    <t>Антисептик, краска, лаки</t>
  </si>
  <si>
    <t xml:space="preserve">Антисептический состав БИОСЕПТ </t>
  </si>
  <si>
    <t xml:space="preserve">Антисептический состав БИОСЕПТ-Ультра   </t>
  </si>
  <si>
    <t>Огнебиозащитный состав "КОРД" (Рогнеда)</t>
  </si>
  <si>
    <t>руб./ 10литр.</t>
  </si>
  <si>
    <t>руб./ 5литр.</t>
  </si>
  <si>
    <t xml:space="preserve">Отбеливатель Сагус </t>
  </si>
  <si>
    <t>руб./банка</t>
  </si>
  <si>
    <t xml:space="preserve">Акватекс-Экстра </t>
  </si>
  <si>
    <t>Лак яхтный Eurotex  глянцевый (Рогнеда)</t>
  </si>
  <si>
    <t>Лак яхтный Eurotex  полуматовый (Рогнеда)</t>
  </si>
  <si>
    <t>30 х 135 х 5000-6000 мм</t>
  </si>
  <si>
    <t>19,5 х 96 х 3000 мм</t>
  </si>
  <si>
    <t>28 х 148 х 4000  мм</t>
  </si>
  <si>
    <t>14 х 110 х 1000 мм</t>
  </si>
  <si>
    <t>12,5 х 88(96) х 2000 - 4000 мм</t>
  </si>
  <si>
    <t>Грибок  Липа</t>
  </si>
  <si>
    <t>2100, 2200 мм</t>
  </si>
  <si>
    <t xml:space="preserve">Дверь металлическая </t>
  </si>
  <si>
    <t>Дверь деревянная феленчатая</t>
  </si>
  <si>
    <t>28 х 96 -148 х 3000 - 6000 мм</t>
  </si>
  <si>
    <t>Табуретка</t>
  </si>
  <si>
    <t>Наличник</t>
  </si>
  <si>
    <t>15 х 70 х 2100 - 2500 мм</t>
  </si>
  <si>
    <t>Плинтус  липа, осина</t>
  </si>
  <si>
    <t>Плинтус липа / Плинтус осина</t>
  </si>
  <si>
    <t>26 х 90 х 1200 - 3000мм</t>
  </si>
  <si>
    <t>26, 29 , 30  х 90 х 1300 - 3000мм</t>
  </si>
  <si>
    <t>40 х 1000, 1200 х 1000 мм</t>
  </si>
  <si>
    <t>Блок фундаментный</t>
  </si>
  <si>
    <t>0,8 л  /  3 л  /  9 л  /  10 л</t>
  </si>
  <si>
    <t>19 х 145, 165, 195 х 2000 - 6000 мм</t>
  </si>
  <si>
    <t>28 х 121 х 4000,6000</t>
  </si>
  <si>
    <t>35 х 165 х 3000 - 4000 мм</t>
  </si>
  <si>
    <t>28 х 121 , 140  х 4000 - 6000 мм</t>
  </si>
  <si>
    <t>35 х 96 - 146 х 4000 - 6000 мм</t>
  </si>
  <si>
    <t>34 х 115,140 х 4000 мм</t>
  </si>
  <si>
    <t>34 х 90, 115 х 6000 мм</t>
  </si>
  <si>
    <t>36 х 140 х 5000 мм</t>
  </si>
  <si>
    <t>12,5 х 88(96) х 1000 -1500 мм</t>
  </si>
  <si>
    <t>19 х 145 - 195 х 2000-6000 мм</t>
  </si>
  <si>
    <t>18 х 140  х 4000 - 6000 мм</t>
  </si>
  <si>
    <t>19 х 137 х 2400 мм</t>
  </si>
  <si>
    <t>40 х 70 х 2100 мм</t>
  </si>
  <si>
    <t>70 х 3000,4000 мм</t>
  </si>
  <si>
    <t>50 х 50 х 2000, 3000, 6000 мм</t>
  </si>
  <si>
    <t>20, 25 х 50 х 1500, 3000 мм</t>
  </si>
  <si>
    <t>Брусок строганный  лиственница</t>
  </si>
  <si>
    <t>30 х 40 х 4000 мм</t>
  </si>
  <si>
    <t>300 х 60 х 2500, 3000, 3500, 4000 мм</t>
  </si>
  <si>
    <t>40 х 300 х 800, 900, 1000, 1200,1300,1400, 1500 мм</t>
  </si>
  <si>
    <t>14 х 90 х 1500-1800 мм</t>
  </si>
  <si>
    <t>14 х 90 х 2000-3000 мм</t>
  </si>
  <si>
    <t>15 х 90 х 1500-1800 мм</t>
  </si>
  <si>
    <t>15 х 90 х 2000-3000 мм</t>
  </si>
  <si>
    <t>Евровагонка  осина  "ШТИЛЬ"</t>
  </si>
  <si>
    <t>рулон</t>
  </si>
  <si>
    <t>25 х 100,125,150 х 2000 - 4000 мм</t>
  </si>
  <si>
    <t>Евровагонка хвоя  "ШТИЛЬ"</t>
  </si>
  <si>
    <t>30 х 86, 106, 116, 120 х 3000, 4000 мм</t>
  </si>
  <si>
    <t>35 х 2500, 3500,4000 мм</t>
  </si>
  <si>
    <t>25-63 х 100-230 х 4000 - 6000 мм</t>
  </si>
  <si>
    <t>25 х 100,125,150, 180, 200 х 5000-6000 мм</t>
  </si>
  <si>
    <t xml:space="preserve">12 х 2440 х 1220 мм </t>
  </si>
  <si>
    <t>1200х600х50 (12 л),  1200х600х100 (6 л)</t>
  </si>
  <si>
    <t>Подкровельная пленка</t>
  </si>
  <si>
    <t>50 х 50 х 2000 мм</t>
  </si>
  <si>
    <t>18 х 140 - 195 х 2000-6000 мм</t>
  </si>
  <si>
    <t>18 х 145 - 195  х 2000 - 6000 мм</t>
  </si>
  <si>
    <t>40 х 115 х 5000, 5500, 6000 мм</t>
  </si>
  <si>
    <t>40 х 96, 110, 135  х 5100, 5700, 6000 мм</t>
  </si>
  <si>
    <t>28 х 110 - 140 х 5000 - 5400 мм</t>
  </si>
  <si>
    <t>40 х 110 х 2700 - 4000 мм</t>
  </si>
  <si>
    <t>НП</t>
  </si>
  <si>
    <t xml:space="preserve">Евровагонка Кедр </t>
  </si>
  <si>
    <t xml:space="preserve">  9 х 2440 х 1220 мм</t>
  </si>
  <si>
    <t>А, АВ</t>
  </si>
  <si>
    <t>27 х 135 х 3000 - 6000 мм</t>
  </si>
  <si>
    <t>12,5 х 88 х 4000 мм</t>
  </si>
  <si>
    <t>22 х 135 х 4000 мм</t>
  </si>
  <si>
    <t>47 х 150, 197 х 6000 мм</t>
  </si>
  <si>
    <t xml:space="preserve">40х600(660),700(760),800(860),900(960)х1900,2000 </t>
  </si>
  <si>
    <t>м2</t>
  </si>
  <si>
    <t>22 х 75, 90, 140 х 3000, 4000 мм</t>
  </si>
  <si>
    <t>22 х 75, 140 х 3000, 4000 мм</t>
  </si>
  <si>
    <r>
      <t xml:space="preserve">20 х 140 х 4000 мм; </t>
    </r>
    <r>
      <rPr>
        <b/>
        <sz val="11"/>
        <color indexed="10"/>
        <rFont val="Arial Cyr"/>
        <charset val="204"/>
      </rPr>
      <t>20 х 145 х 4000 мм (косой край)</t>
    </r>
  </si>
  <si>
    <t>22 х 135, 140  х 3000, 4000 мм</t>
  </si>
  <si>
    <t>20 х 135, 140, 146  х 3000 - 4000 мм</t>
  </si>
  <si>
    <t>20 х 143 - 196  х 4000 - 5000 мм</t>
  </si>
  <si>
    <t>33 х 160 х 5000, 6000 мм</t>
  </si>
  <si>
    <t>12,5 х 88(96) х 2100, 3000 мм</t>
  </si>
  <si>
    <t xml:space="preserve">40, 50 х 40, 50 х 2100, 2700, 3000 мм </t>
  </si>
  <si>
    <t>14 х 88 х 3000, 4000 мм</t>
  </si>
  <si>
    <t xml:space="preserve">12;  12,5;  15 х 60, 85, 88, 105,120 х 2000 - 4000 мм </t>
  </si>
  <si>
    <t>12,5 х 88 х 3000, 4000 мм</t>
  </si>
  <si>
    <t>95 - 155 х 95 - 200 х 3000 - 6000 мм</t>
  </si>
  <si>
    <t>Доска строганная Ангарская сосна</t>
  </si>
  <si>
    <t>30 х 120,150 х 4000 мм</t>
  </si>
  <si>
    <t>40 х 60 х 4000 мм</t>
  </si>
  <si>
    <t>40 х 40 х 3000 мм</t>
  </si>
  <si>
    <t>41 х 196 х 6000 мм</t>
  </si>
  <si>
    <t>21 х 86 х 3000 мм</t>
  </si>
  <si>
    <t>21 х 86 х 4000 мм</t>
  </si>
  <si>
    <t>12,5 х 115 х 3000, 6000 мм</t>
  </si>
  <si>
    <t>12,5 х 88(96) х 1000 - 1800 мм</t>
  </si>
  <si>
    <t>12,5 х 88(96) х 2000 - 4000, 5000 мм</t>
  </si>
  <si>
    <t>16 х 140 - 190 х 3000-6000 мм</t>
  </si>
  <si>
    <t>75 м2</t>
  </si>
  <si>
    <t xml:space="preserve">Пароизоляция ОНДУТИС R 70  </t>
  </si>
  <si>
    <t>27, 32, 37, 40, 50 х 100 - 230 х 4000 мм</t>
  </si>
  <si>
    <t>12,5 х 115 х 3000 мм</t>
  </si>
  <si>
    <t>Наличник осина</t>
  </si>
  <si>
    <t>10, 18, 20  х 30, 40  х 2000, 2500, 3000 мм</t>
  </si>
  <si>
    <t>1</t>
  </si>
  <si>
    <t xml:space="preserve">50 х 70 х 3000 мм </t>
  </si>
  <si>
    <t xml:space="preserve">50 х 50 х 3000 мм </t>
  </si>
  <si>
    <t>12,5 х 125 х 2000  -  6000 мм</t>
  </si>
  <si>
    <t xml:space="preserve">70 х 2200 мм </t>
  </si>
  <si>
    <t xml:space="preserve">140 х 2200 мм </t>
  </si>
  <si>
    <t>36 х 90, 115 х 4000, 5000, 6000 мм</t>
  </si>
  <si>
    <t>45 х 110, 135 х 6000 мм</t>
  </si>
  <si>
    <t xml:space="preserve"> Плиты OSB-3 Basic</t>
  </si>
  <si>
    <t xml:space="preserve">15 х 2440 х 1220 мм </t>
  </si>
  <si>
    <t xml:space="preserve">18 х 2440 х 1220 мм </t>
  </si>
  <si>
    <t>25 х 100,125,150, 180, 200 х 6000 мм</t>
  </si>
  <si>
    <t>25 х 100,125,150, 180, 200 х 5000 мм</t>
  </si>
  <si>
    <t>сорт 3</t>
  </si>
  <si>
    <t>Имитация бруса лиственница ЕВРО</t>
  </si>
  <si>
    <t>14 х 130 х 2500 - 4000 мм</t>
  </si>
  <si>
    <t xml:space="preserve">КНАУФ </t>
  </si>
  <si>
    <t>1250 х 610 х 50 мм (24 л)</t>
  </si>
  <si>
    <t>36 х 90, 115, 140 х 6000 мм</t>
  </si>
  <si>
    <t>20 х 140 х 3000 мм</t>
  </si>
  <si>
    <t>20 х 145 х 6000 мм</t>
  </si>
  <si>
    <t>14 х 90 х  500-1200 мм</t>
  </si>
  <si>
    <t>27, 30 х 2500, 3000 мм</t>
  </si>
  <si>
    <t>40 х 2500, 3000 мм</t>
  </si>
  <si>
    <t>35 x 2500, 3000 мм</t>
  </si>
  <si>
    <t>45 x 2500, 3000 мм</t>
  </si>
  <si>
    <t>55 x 3000 мм</t>
  </si>
  <si>
    <t xml:space="preserve">30х2500, 3000 мм </t>
  </si>
  <si>
    <t>40, 50х2500, 3000 мм</t>
  </si>
  <si>
    <t>21 х 96, 115, 141 х 3000 - 6000 мм</t>
  </si>
  <si>
    <t>27 х 90, 141 х 3000 - 5000 мм</t>
  </si>
  <si>
    <t>35 х 96 - 141 х 6000 мм</t>
  </si>
  <si>
    <t>35 х 110, 135, 141 х 3000 - 5500 мм</t>
  </si>
  <si>
    <t>20 х 90,115,140 х 3000 - 4000 мм</t>
  </si>
  <si>
    <t>30 х 40, 50 х 3000 мм</t>
  </si>
  <si>
    <t xml:space="preserve">Мегафлекс фольга для бани </t>
  </si>
  <si>
    <t>ширина 1,2 м (12 м2)</t>
  </si>
  <si>
    <t>Гидроизоляционная Мембрана ветрозащитная FASBOND</t>
  </si>
  <si>
    <t>1,6 х 43,75 м   70 м2</t>
  </si>
  <si>
    <t xml:space="preserve">Пленка пароизоляционная ROOFBOND </t>
  </si>
  <si>
    <t>1,6 х 37,75 м   60 м2</t>
  </si>
  <si>
    <t>30 х 60-155 х 3000 - 6000 мм</t>
  </si>
  <si>
    <t>30 х 60 - 155 х 3000 - 6000 мм</t>
  </si>
  <si>
    <t>27 х 85, 90, 115, 130 х 3000 - 4000 мм</t>
  </si>
  <si>
    <t>12,15 х 60,85,105,120 х 1000 - 4000 мм</t>
  </si>
  <si>
    <t>20 х 130, 160 х 3000, 4000 мм</t>
  </si>
  <si>
    <t>30 х 116 х 4000 мм</t>
  </si>
  <si>
    <t>15 х 96 (88) х 1600, 1700 мм</t>
  </si>
  <si>
    <t>15 х 96 (88) х 2000 - 3000 мм</t>
  </si>
  <si>
    <t>45 х 2000 - 3000 мм   /    35 х 2000 - 3000 мм</t>
  </si>
  <si>
    <t>27 х 85, 100, 130 х 3000, 4000 мм</t>
  </si>
  <si>
    <t>27 х 85, 90, 100, 130 х 3000 - 4000 мм</t>
  </si>
  <si>
    <t>30 х 60 - 155 х 2500 - 6000 мм</t>
  </si>
  <si>
    <t>Имитация бруса Ангарская сосна</t>
  </si>
  <si>
    <t>40 х 165 х 3000, 4000 мм</t>
  </si>
  <si>
    <t xml:space="preserve">27 х 120, 140 х 3000, 5100 мм  </t>
  </si>
  <si>
    <t xml:space="preserve">27 х 140 х 5100 мм  </t>
  </si>
  <si>
    <t xml:space="preserve">22 х 130 х 2500, 3000, 3500 мм  </t>
  </si>
  <si>
    <t>22 х 130 х 5100 мм</t>
  </si>
  <si>
    <t>28 х 88, 116, 135, 140 х 6000 мм</t>
  </si>
  <si>
    <t>30 х 100, 116, 150 х 3000, 4000 мм</t>
  </si>
  <si>
    <t>30 х  93, 106, 116, 150 х 3000, 4000 мм</t>
  </si>
  <si>
    <t>21 х 90 х 3000 мм</t>
  </si>
  <si>
    <t>28 х 140 х 6000 мм</t>
  </si>
  <si>
    <t>1230 х 610 х 50 мм (16 л)</t>
  </si>
  <si>
    <t xml:space="preserve">27 х 140 х 4000, 4500, 5100 мм  </t>
  </si>
  <si>
    <t>25 х 140 х 5100 мм</t>
  </si>
  <si>
    <t>20 х 90,115,140 х 2500 - 4000 мм</t>
  </si>
  <si>
    <t>20 х 90, 115,140 х 2500 - 4000 мм</t>
  </si>
  <si>
    <t>22 х 130 х 4500, 5100 мм</t>
  </si>
  <si>
    <t>Евровагонка лиственница ЕВРО</t>
  </si>
  <si>
    <t>14 х 85 х 3500 мм</t>
  </si>
  <si>
    <t>Огнебиозащитный состав ФЕНИЛАКС</t>
  </si>
  <si>
    <t>11 кг</t>
  </si>
  <si>
    <t>230   /   810   /   2 900  /  3 000</t>
  </si>
  <si>
    <t>12,5 х 96, 115, 121 х 2100 - 6000 мм</t>
  </si>
  <si>
    <t>15 х 110, 130, 150 х 3000 - 4000 мм</t>
  </si>
  <si>
    <t>20 х 140, 190 х 3000, 6000 мм</t>
  </si>
  <si>
    <t>20 х 70,80,95,100,135,145 х 1500,2100,2700,3000</t>
  </si>
  <si>
    <t>36 х 90, 140 х 5000, 6000 мм</t>
  </si>
  <si>
    <t>16 х 130, 150 х 4000 мм</t>
  </si>
  <si>
    <t>20 х 140 х 2700 - 3000 мм</t>
  </si>
  <si>
    <t>Гибкая кровля</t>
  </si>
  <si>
    <t>Tilerakt Прима (зеленый, коричневый, красный) - 3 м2 в пачке</t>
  </si>
  <si>
    <t>руб./пач.</t>
  </si>
  <si>
    <t>Профлист  МП-20х1100х2500 (ОЦ-01-БЦ-СТ)</t>
  </si>
  <si>
    <t>0,75 л</t>
  </si>
  <si>
    <t xml:space="preserve">0,75 л </t>
  </si>
  <si>
    <t>Льноватин 1,6</t>
  </si>
  <si>
    <t xml:space="preserve">Бревно оцилиндрованное </t>
  </si>
  <si>
    <t>Бревно оцилиндрованное сосна</t>
  </si>
  <si>
    <t>44 х 80 х 3000мм</t>
  </si>
  <si>
    <t>44 х 70 х 3000 мм</t>
  </si>
  <si>
    <t>90 х 90 х , 1120 мм</t>
  </si>
  <si>
    <t>25 х 70, 80  х 3000, 4000 (вставка 10х50, 10х60)</t>
  </si>
  <si>
    <t>2050*860*40</t>
  </si>
  <si>
    <t>3000, 3500, 4000 мм</t>
  </si>
  <si>
    <t>50 х 3000 мм</t>
  </si>
  <si>
    <t>85 х 1200 мм</t>
  </si>
  <si>
    <t>17,19,20,35 х 70,80,90,135 х 1800 - 3000 мм</t>
  </si>
  <si>
    <t>d=200, 220 х 6000 мм (с чашками/ без чашек)</t>
  </si>
  <si>
    <t>15000 / 13000</t>
  </si>
  <si>
    <t>12 х 60, 80 х 600 - 1500 мм</t>
  </si>
  <si>
    <t>33 х 130 х 4000  мм</t>
  </si>
  <si>
    <t>Дверь деревянная банная  (Осина)</t>
  </si>
  <si>
    <t>Дверь деревянная банная  (Хвоя)</t>
  </si>
  <si>
    <t>Дверь ДФЩ, ДФГ</t>
  </si>
  <si>
    <t>40х700(760)х1800</t>
  </si>
  <si>
    <t>40х800(870)х2100</t>
  </si>
  <si>
    <t>Дверь ДФЭ</t>
  </si>
  <si>
    <t>33 х 110, 130 х 3000 - 4000 мм</t>
  </si>
  <si>
    <t xml:space="preserve">30 х 100 х 3000, 4000 мм  </t>
  </si>
  <si>
    <t>18 х 140 х 2700 - 3000 мм</t>
  </si>
  <si>
    <t xml:space="preserve">Акция </t>
  </si>
  <si>
    <t>14 х 85, 88 х 2000 - 4000 мм</t>
  </si>
  <si>
    <t>14 х  110, 140 х 2000 - 4000 мм</t>
  </si>
  <si>
    <t>14 х 85, 88  х 2000 - 4000 мм</t>
  </si>
  <si>
    <t>28, 30 х 90 х 500 - 3000мм</t>
  </si>
  <si>
    <t xml:space="preserve">Форточка    липа  </t>
  </si>
  <si>
    <t>14 х 110, 140 х 2000 - 4000 мм</t>
  </si>
  <si>
    <t>12 х 60, 85 х 1000, 1500 мм</t>
  </si>
  <si>
    <t>12 х 60, 85 х 2000 - 4000 мм</t>
  </si>
  <si>
    <t>12 х 85 х 1000, 1500 мм</t>
  </si>
  <si>
    <t>12 х 85 х 2000 - 4000 мм</t>
  </si>
  <si>
    <t>12 х 60,85 х 1000 - 4000 мм</t>
  </si>
  <si>
    <t xml:space="preserve">22 х 130 х 2000 - 4000 мм  </t>
  </si>
  <si>
    <t xml:space="preserve">35 х 120, 140 х 3500, 4000 мм  </t>
  </si>
  <si>
    <t xml:space="preserve">30 х 100, 130 х 2000 - 4000 мм  </t>
  </si>
  <si>
    <t xml:space="preserve">30 х 100, 130, 140 х 3000 - 4000 мм  </t>
  </si>
  <si>
    <t xml:space="preserve">30 х 130 х 2000 - 4000 мм  </t>
  </si>
  <si>
    <t>20 х 130, 135, 160 х 2500 - 4000 мм</t>
  </si>
  <si>
    <t>Карниз</t>
  </si>
  <si>
    <t>120 х 3000 мм</t>
  </si>
  <si>
    <t xml:space="preserve">  90 х 3000 мм</t>
  </si>
  <si>
    <t>руб./меш.</t>
  </si>
  <si>
    <t>Цемент М-500</t>
  </si>
  <si>
    <t>50кг</t>
  </si>
  <si>
    <t xml:space="preserve">Клей плиточный  "Экстра" </t>
  </si>
  <si>
    <t>25кг</t>
  </si>
  <si>
    <t>Пескобетон М300</t>
  </si>
  <si>
    <t>Штукатурка наружная</t>
  </si>
  <si>
    <t>ДСтП (ДВП)</t>
  </si>
  <si>
    <t>4 х 2440 х 1220 мм</t>
  </si>
  <si>
    <t>25 кг</t>
  </si>
  <si>
    <t>500х500, 400х600 мм</t>
  </si>
  <si>
    <t>60х700х1700</t>
  </si>
  <si>
    <t xml:space="preserve">Дверь деревянная со стеклом (Липа)            </t>
  </si>
  <si>
    <t xml:space="preserve">Дверь деревянная глухая (Липа)            </t>
  </si>
  <si>
    <t>Льноватин 0,15</t>
  </si>
  <si>
    <t>Льноватин 0,2</t>
  </si>
  <si>
    <t>Отбеливатель Сагус ПРОФИ</t>
  </si>
  <si>
    <t>13 х 115, 140 х 4000 - 6000 мм</t>
  </si>
  <si>
    <t>Смеси</t>
  </si>
  <si>
    <t>28 х 135, 148 х 5000-6000 мм</t>
  </si>
  <si>
    <t>Дверь деревянная  (Осина)</t>
  </si>
  <si>
    <t>70х700х1800</t>
  </si>
  <si>
    <t>10 л</t>
  </si>
  <si>
    <t>12,5 х 125 х 3000 - 6000 мм</t>
  </si>
  <si>
    <t>24 х 150 х 6000 мм</t>
  </si>
  <si>
    <t>35 х 90, 120, 150 х 6000 мм</t>
  </si>
  <si>
    <t>45 х 100 - 240 х 5000, 6000 мм</t>
  </si>
  <si>
    <t>27 х 90 - 141 х 6000 мм</t>
  </si>
  <si>
    <t xml:space="preserve">90, 100 х 2200 мм </t>
  </si>
  <si>
    <t>110, 120 х 2200 мм</t>
  </si>
  <si>
    <t>20 х 30, 40, 50 х 3000 мм</t>
  </si>
  <si>
    <t>36 х 135 - 185 х 3000-6000 мм</t>
  </si>
  <si>
    <t>15 х 115 х 2000-3000 мм</t>
  </si>
  <si>
    <t>Евровагонка Ангарская сосна "ШТИЛЬ"</t>
  </si>
  <si>
    <t>14 х 140 х 3500 - 4000 мм</t>
  </si>
  <si>
    <t>15 х 65 х 4000 мм</t>
  </si>
  <si>
    <t>300х300, 300х400 мм</t>
  </si>
  <si>
    <t>500х600, 600 х 600 мм</t>
  </si>
  <si>
    <t>действует с 01 июня 2016г.</t>
  </si>
  <si>
    <t>20 х 140, 142, 145 х 3000 - 6000 мм</t>
  </si>
  <si>
    <t>24 х 97 х 6000 мм</t>
  </si>
  <si>
    <t>50 х 150 х 6000 мм</t>
  </si>
  <si>
    <t>28 х 120 х 2000 - 3000мм</t>
  </si>
  <si>
    <t>16 х 140, 145 х 3000, 6000 мм</t>
  </si>
  <si>
    <t>20 х 145 х 3000 мм</t>
  </si>
  <si>
    <t>140 х 3000 мм</t>
  </si>
  <si>
    <r>
      <t xml:space="preserve">Тел.:  8 (925) 068 62 22        </t>
    </r>
    <r>
      <rPr>
        <b/>
        <u/>
        <sz val="16"/>
        <color indexed="48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</si>
</sst>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164" formatCode="#,##0_р_."/>
    <numFmt numFmtId="165" formatCode="#,##0_ ;\-#,##0\ "/>
    <numFmt numFmtId="166" formatCode="0.000"/>
    <numFmt numFmtId="167" formatCode="0.0000"/>
  </numFmts>
  <fonts count="22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color indexed="18"/>
      <name val="Arial CYR"/>
      <charset val="204"/>
    </font>
    <font>
      <b/>
      <sz val="9"/>
      <color indexed="1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3"/>
      <name val="Arial Cyr"/>
      <charset val="204"/>
    </font>
    <font>
      <b/>
      <sz val="10"/>
      <color indexed="18"/>
      <name val="Arial Cyr"/>
      <charset val="204"/>
    </font>
    <font>
      <b/>
      <sz val="10"/>
      <color indexed="48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indexed="18"/>
      <name val="Arial Cyr"/>
      <charset val="204"/>
    </font>
    <font>
      <sz val="10"/>
      <color indexed="56"/>
      <name val="Arial Cyr"/>
      <charset val="204"/>
    </font>
    <font>
      <b/>
      <sz val="10"/>
      <color indexed="56"/>
      <name val="Arial Cyr"/>
      <charset val="204"/>
    </font>
    <font>
      <b/>
      <sz val="11"/>
      <color indexed="56"/>
      <name val="Arial Cyr"/>
      <charset val="204"/>
    </font>
    <font>
      <sz val="10"/>
      <color indexed="18"/>
      <name val="Arial Cyr"/>
      <charset val="204"/>
    </font>
    <font>
      <b/>
      <sz val="11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color rgb="FFFF0000"/>
      <name val="Arial Cyr"/>
      <charset val="204"/>
    </font>
    <font>
      <b/>
      <sz val="16"/>
      <name val="Arial Cyr"/>
      <charset val="204"/>
    </font>
    <font>
      <b/>
      <u/>
      <sz val="16"/>
      <color indexed="4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" xfId="0" applyFont="1" applyBorder="1" applyAlignment="1"/>
    <xf numFmtId="0" fontId="4" fillId="2" borderId="1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8" fillId="0" borderId="7" xfId="0" applyFont="1" applyBorder="1"/>
    <xf numFmtId="0" fontId="8" fillId="2" borderId="2" xfId="0" applyFont="1" applyFill="1" applyBorder="1"/>
    <xf numFmtId="0" fontId="8" fillId="2" borderId="2" xfId="0" applyFont="1" applyFill="1" applyBorder="1" applyAlignment="1"/>
    <xf numFmtId="0" fontId="1" fillId="0" borderId="0" xfId="0" applyFont="1" applyBorder="1"/>
    <xf numFmtId="0" fontId="10" fillId="0" borderId="0" xfId="0" applyFont="1" applyBorder="1"/>
    <xf numFmtId="0" fontId="11" fillId="0" borderId="2" xfId="0" applyFont="1" applyBorder="1" applyAlignment="1">
      <alignment horizontal="center"/>
    </xf>
    <xf numFmtId="0" fontId="12" fillId="0" borderId="8" xfId="0" applyFont="1" applyBorder="1"/>
    <xf numFmtId="0" fontId="10" fillId="2" borderId="3" xfId="0" applyFont="1" applyFill="1" applyBorder="1"/>
    <xf numFmtId="0" fontId="11" fillId="2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6" xfId="0" applyFont="1" applyBorder="1"/>
    <xf numFmtId="0" fontId="11" fillId="0" borderId="5" xfId="0" applyFont="1" applyBorder="1" applyAlignment="1">
      <alignment horizontal="center"/>
    </xf>
    <xf numFmtId="0" fontId="12" fillId="0" borderId="11" xfId="0" applyFont="1" applyBorder="1"/>
    <xf numFmtId="3" fontId="11" fillId="0" borderId="12" xfId="0" applyNumberFormat="1" applyFont="1" applyBorder="1" applyAlignment="1">
      <alignment horizontal="center"/>
    </xf>
    <xf numFmtId="0" fontId="1" fillId="2" borderId="2" xfId="0" applyFont="1" applyFill="1" applyBorder="1" applyAlignment="1"/>
    <xf numFmtId="0" fontId="5" fillId="2" borderId="1" xfId="0" applyFont="1" applyFill="1" applyBorder="1" applyAlignment="1"/>
    <xf numFmtId="0" fontId="11" fillId="2" borderId="3" xfId="0" applyFont="1" applyFill="1" applyBorder="1" applyAlignment="1"/>
    <xf numFmtId="0" fontId="12" fillId="0" borderId="13" xfId="0" applyFont="1" applyBorder="1"/>
    <xf numFmtId="0" fontId="1" fillId="2" borderId="2" xfId="0" applyFont="1" applyFill="1" applyBorder="1"/>
    <xf numFmtId="0" fontId="5" fillId="2" borderId="1" xfId="0" applyFont="1" applyFill="1" applyBorder="1" applyAlignment="1">
      <alignment horizontal="center"/>
    </xf>
    <xf numFmtId="0" fontId="11" fillId="2" borderId="3" xfId="0" applyFont="1" applyFill="1" applyBorder="1"/>
    <xf numFmtId="3" fontId="11" fillId="0" borderId="14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4" xfId="0" applyFont="1" applyBorder="1"/>
    <xf numFmtId="0" fontId="9" fillId="2" borderId="2" xfId="0" applyFont="1" applyFill="1" applyBorder="1"/>
    <xf numFmtId="0" fontId="12" fillId="0" borderId="0" xfId="0" applyFont="1" applyBorder="1"/>
    <xf numFmtId="0" fontId="11" fillId="0" borderId="14" xfId="0" applyFont="1" applyFill="1" applyBorder="1" applyAlignment="1">
      <alignment horizont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8" fillId="0" borderId="2" xfId="0" applyFont="1" applyBorder="1" applyAlignment="1"/>
    <xf numFmtId="0" fontId="8" fillId="2" borderId="2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2" fillId="0" borderId="3" xfId="0" applyFont="1" applyBorder="1" applyAlignment="1"/>
    <xf numFmtId="0" fontId="3" fillId="0" borderId="8" xfId="0" applyFont="1" applyBorder="1" applyAlignment="1">
      <alignment horizontal="left"/>
    </xf>
    <xf numFmtId="0" fontId="3" fillId="0" borderId="0" xfId="0" applyFont="1" applyBorder="1" applyAlignment="1"/>
    <xf numFmtId="0" fontId="10" fillId="2" borderId="1" xfId="0" applyFont="1" applyFill="1" applyBorder="1"/>
    <xf numFmtId="0" fontId="8" fillId="0" borderId="18" xfId="0" applyFont="1" applyBorder="1" applyAlignment="1"/>
    <xf numFmtId="0" fontId="8" fillId="0" borderId="20" xfId="0" applyFont="1" applyBorder="1" applyAlignment="1"/>
    <xf numFmtId="0" fontId="4" fillId="2" borderId="3" xfId="0" applyFont="1" applyFill="1" applyBorder="1" applyAlignment="1"/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8" fillId="0" borderId="20" xfId="0" applyFont="1" applyBorder="1"/>
    <xf numFmtId="0" fontId="8" fillId="0" borderId="18" xfId="0" applyFont="1" applyBorder="1"/>
    <xf numFmtId="0" fontId="8" fillId="0" borderId="21" xfId="0" applyFont="1" applyBorder="1"/>
    <xf numFmtId="0" fontId="8" fillId="0" borderId="6" xfId="0" applyFont="1" applyBorder="1"/>
    <xf numFmtId="0" fontId="8" fillId="0" borderId="20" xfId="0" applyFont="1" applyFill="1" applyBorder="1"/>
    <xf numFmtId="0" fontId="8" fillId="0" borderId="21" xfId="0" applyFont="1" applyFill="1" applyBorder="1"/>
    <xf numFmtId="0" fontId="8" fillId="0" borderId="21" xfId="0" applyFont="1" applyBorder="1" applyAlignment="1"/>
    <xf numFmtId="0" fontId="8" fillId="0" borderId="6" xfId="0" applyFont="1" applyBorder="1" applyAlignment="1"/>
    <xf numFmtId="0" fontId="8" fillId="0" borderId="18" xfId="0" applyFont="1" applyBorder="1" applyAlignment="1">
      <alignment horizontal="left"/>
    </xf>
    <xf numFmtId="49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8" xfId="0" applyFont="1" applyFill="1" applyBorder="1"/>
    <xf numFmtId="0" fontId="8" fillId="0" borderId="18" xfId="0" applyFont="1" applyFill="1" applyBorder="1"/>
    <xf numFmtId="0" fontId="1" fillId="0" borderId="4" xfId="0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8" fillId="2" borderId="22" xfId="0" applyFont="1" applyFill="1" applyBorder="1" applyAlignment="1"/>
    <xf numFmtId="0" fontId="12" fillId="2" borderId="24" xfId="0" applyFont="1" applyFill="1" applyBorder="1"/>
    <xf numFmtId="0" fontId="8" fillId="2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2" borderId="27" xfId="0" applyFont="1" applyFill="1" applyBorder="1"/>
    <xf numFmtId="0" fontId="12" fillId="0" borderId="28" xfId="0" applyFont="1" applyBorder="1"/>
    <xf numFmtId="0" fontId="12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8" fillId="0" borderId="18" xfId="0" applyFont="1" applyFill="1" applyBorder="1" applyAlignment="1"/>
    <xf numFmtId="0" fontId="3" fillId="0" borderId="8" xfId="0" applyFont="1" applyFill="1" applyBorder="1" applyAlignment="1"/>
    <xf numFmtId="0" fontId="12" fillId="0" borderId="4" xfId="0" applyFont="1" applyFill="1" applyBorder="1"/>
    <xf numFmtId="0" fontId="11" fillId="2" borderId="30" xfId="0" applyFont="1" applyFill="1" applyBorder="1" applyAlignment="1">
      <alignment horizontal="center"/>
    </xf>
    <xf numFmtId="0" fontId="8" fillId="2" borderId="23" xfId="0" applyFont="1" applyFill="1" applyBorder="1"/>
    <xf numFmtId="0" fontId="1" fillId="2" borderId="23" xfId="0" applyFont="1" applyFill="1" applyBorder="1" applyAlignment="1">
      <alignment horizontal="center"/>
    </xf>
    <xf numFmtId="0" fontId="8" fillId="0" borderId="31" xfId="0" applyFont="1" applyBorder="1"/>
    <xf numFmtId="0" fontId="8" fillId="0" borderId="19" xfId="0" applyFont="1" applyBorder="1"/>
    <xf numFmtId="0" fontId="3" fillId="2" borderId="24" xfId="0" applyFont="1" applyFill="1" applyBorder="1" applyAlignment="1"/>
    <xf numFmtId="0" fontId="10" fillId="2" borderId="23" xfId="0" applyFont="1" applyFill="1" applyBorder="1"/>
    <xf numFmtId="0" fontId="12" fillId="0" borderId="15" xfId="0" applyFont="1" applyBorder="1"/>
    <xf numFmtId="0" fontId="0" fillId="3" borderId="0" xfId="0" applyFill="1"/>
    <xf numFmtId="3" fontId="11" fillId="0" borderId="15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0" fontId="0" fillId="4" borderId="0" xfId="0" applyFill="1"/>
    <xf numFmtId="0" fontId="11" fillId="2" borderId="10" xfId="0" applyFont="1" applyFill="1" applyBorder="1" applyAlignment="1">
      <alignment horizontal="center"/>
    </xf>
    <xf numFmtId="3" fontId="11" fillId="0" borderId="31" xfId="0" applyNumberFormat="1" applyFont="1" applyBorder="1" applyAlignment="1">
      <alignment horizontal="center"/>
    </xf>
    <xf numFmtId="3" fontId="11" fillId="0" borderId="33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11" fillId="0" borderId="35" xfId="0" applyNumberFormat="1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9" fontId="0" fillId="0" borderId="0" xfId="0" applyNumberFormat="1"/>
    <xf numFmtId="1" fontId="0" fillId="0" borderId="0" xfId="0" applyNumberFormat="1"/>
    <xf numFmtId="3" fontId="11" fillId="0" borderId="1" xfId="0" applyNumberFormat="1" applyFont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0" fontId="11" fillId="0" borderId="31" xfId="0" applyFont="1" applyBorder="1" applyAlignment="1"/>
    <xf numFmtId="0" fontId="11" fillId="0" borderId="18" xfId="0" applyFont="1" applyBorder="1" applyAlignment="1"/>
    <xf numFmtId="0" fontId="11" fillId="0" borderId="0" xfId="0" applyFont="1" applyBorder="1" applyAlignment="1"/>
    <xf numFmtId="0" fontId="11" fillId="0" borderId="36" xfId="0" applyFont="1" applyBorder="1" applyAlignment="1"/>
    <xf numFmtId="3" fontId="11" fillId="0" borderId="39" xfId="0" applyNumberFormat="1" applyFont="1" applyBorder="1" applyAlignment="1">
      <alignment horizontal="center"/>
    </xf>
    <xf numFmtId="0" fontId="11" fillId="0" borderId="32" xfId="0" applyFont="1" applyBorder="1" applyAlignment="1"/>
    <xf numFmtId="0" fontId="11" fillId="0" borderId="37" xfId="0" applyFont="1" applyBorder="1" applyAlignment="1"/>
    <xf numFmtId="3" fontId="11" fillId="0" borderId="40" xfId="0" applyNumberFormat="1" applyFont="1" applyBorder="1" applyAlignment="1">
      <alignment horizontal="center"/>
    </xf>
    <xf numFmtId="3" fontId="11" fillId="0" borderId="36" xfId="0" applyNumberFormat="1" applyFont="1" applyBorder="1" applyAlignment="1">
      <alignment horizontal="center"/>
    </xf>
    <xf numFmtId="0" fontId="11" fillId="0" borderId="19" xfId="0" applyFont="1" applyBorder="1" applyAlignment="1"/>
    <xf numFmtId="164" fontId="11" fillId="0" borderId="14" xfId="0" applyNumberFormat="1" applyFont="1" applyBorder="1" applyAlignment="1"/>
    <xf numFmtId="164" fontId="11" fillId="0" borderId="4" xfId="0" applyNumberFormat="1" applyFont="1" applyBorder="1" applyAlignment="1"/>
    <xf numFmtId="164" fontId="11" fillId="0" borderId="15" xfId="0" applyNumberFormat="1" applyFont="1" applyBorder="1" applyAlignment="1"/>
    <xf numFmtId="164" fontId="11" fillId="0" borderId="39" xfId="0" applyNumberFormat="1" applyFont="1" applyBorder="1" applyAlignment="1"/>
    <xf numFmtId="164" fontId="11" fillId="0" borderId="34" xfId="0" applyNumberFormat="1" applyFont="1" applyBorder="1" applyAlignment="1"/>
    <xf numFmtId="164" fontId="11" fillId="0" borderId="40" xfId="0" applyNumberFormat="1" applyFont="1" applyBorder="1" applyAlignment="1"/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/>
    <xf numFmtId="1" fontId="11" fillId="0" borderId="0" xfId="0" applyNumberFormat="1" applyFont="1"/>
    <xf numFmtId="1" fontId="11" fillId="0" borderId="41" xfId="0" applyNumberFormat="1" applyFont="1" applyBorder="1"/>
    <xf numFmtId="1" fontId="11" fillId="0" borderId="42" xfId="0" applyNumberFormat="1" applyFont="1" applyBorder="1"/>
    <xf numFmtId="0" fontId="5" fillId="5" borderId="6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11" fillId="0" borderId="39" xfId="0" applyNumberFormat="1" applyFont="1" applyBorder="1" applyAlignment="1"/>
    <xf numFmtId="3" fontId="11" fillId="0" borderId="10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3" fontId="11" fillId="0" borderId="0" xfId="0" applyNumberFormat="1" applyFont="1"/>
    <xf numFmtId="0" fontId="1" fillId="0" borderId="16" xfId="0" applyFont="1" applyFill="1" applyBorder="1" applyAlignment="1">
      <alignment horizontal="center"/>
    </xf>
    <xf numFmtId="0" fontId="12" fillId="0" borderId="11" xfId="0" applyFont="1" applyFill="1" applyBorder="1"/>
    <xf numFmtId="0" fontId="1" fillId="2" borderId="1" xfId="0" applyFont="1" applyFill="1" applyBorder="1" applyAlignment="1">
      <alignment horizontal="center"/>
    </xf>
    <xf numFmtId="0" fontId="12" fillId="2" borderId="3" xfId="0" applyFont="1" applyFill="1" applyBorder="1"/>
    <xf numFmtId="3" fontId="11" fillId="0" borderId="6" xfId="0" applyNumberFormat="1" applyFont="1" applyBorder="1" applyAlignment="1">
      <alignment horizontal="center"/>
    </xf>
    <xf numFmtId="0" fontId="8" fillId="2" borderId="22" xfId="0" applyFont="1" applyFill="1" applyBorder="1"/>
    <xf numFmtId="0" fontId="5" fillId="2" borderId="23" xfId="0" applyFont="1" applyFill="1" applyBorder="1" applyAlignment="1">
      <alignment horizontal="center"/>
    </xf>
    <xf numFmtId="0" fontId="10" fillId="2" borderId="24" xfId="0" applyFont="1" applyFill="1" applyBorder="1"/>
    <xf numFmtId="49" fontId="1" fillId="0" borderId="4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6" fillId="6" borderId="0" xfId="0" applyFont="1" applyFill="1"/>
    <xf numFmtId="0" fontId="5" fillId="6" borderId="22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/>
    </xf>
    <xf numFmtId="0" fontId="8" fillId="2" borderId="1" xfId="0" applyFont="1" applyFill="1" applyBorder="1"/>
    <xf numFmtId="3" fontId="11" fillId="0" borderId="43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" fontId="11" fillId="0" borderId="44" xfId="0" applyNumberFormat="1" applyFont="1" applyBorder="1" applyAlignment="1">
      <alignment horizontal="center"/>
    </xf>
    <xf numFmtId="3" fontId="11" fillId="0" borderId="38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2" borderId="6" xfId="0" applyFont="1" applyFill="1" applyBorder="1"/>
    <xf numFmtId="0" fontId="5" fillId="2" borderId="5" xfId="0" applyFont="1" applyFill="1" applyBorder="1" applyAlignment="1">
      <alignment horizontal="center"/>
    </xf>
    <xf numFmtId="0" fontId="10" fillId="2" borderId="0" xfId="0" applyFont="1" applyFill="1" applyBorder="1"/>
    <xf numFmtId="0" fontId="12" fillId="0" borderId="28" xfId="0" applyFont="1" applyFill="1" applyBorder="1"/>
    <xf numFmtId="0" fontId="5" fillId="2" borderId="23" xfId="0" applyFont="1" applyFill="1" applyBorder="1" applyAlignment="1"/>
    <xf numFmtId="0" fontId="10" fillId="2" borderId="24" xfId="0" applyFont="1" applyFill="1" applyBorder="1" applyAlignment="1"/>
    <xf numFmtId="0" fontId="13" fillId="0" borderId="0" xfId="0" applyFont="1"/>
    <xf numFmtId="0" fontId="11" fillId="0" borderId="21" xfId="0" applyFont="1" applyBorder="1" applyAlignment="1"/>
    <xf numFmtId="164" fontId="11" fillId="0" borderId="17" xfId="0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8" fillId="0" borderId="2" xfId="0" applyFont="1" applyFill="1" applyBorder="1"/>
    <xf numFmtId="0" fontId="4" fillId="2" borderId="9" xfId="0" applyFont="1" applyFill="1" applyBorder="1" applyAlignment="1"/>
    <xf numFmtId="0" fontId="0" fillId="0" borderId="0" xfId="0" applyBorder="1" applyAlignment="1">
      <alignment horizontal="center"/>
    </xf>
    <xf numFmtId="0" fontId="12" fillId="0" borderId="7" xfId="0" applyFont="1" applyFill="1" applyBorder="1"/>
    <xf numFmtId="0" fontId="12" fillId="0" borderId="26" xfId="0" applyFont="1" applyFill="1" applyBorder="1"/>
    <xf numFmtId="0" fontId="12" fillId="0" borderId="43" xfId="0" applyFont="1" applyBorder="1" applyAlignment="1">
      <alignment horizontal="left"/>
    </xf>
    <xf numFmtId="3" fontId="11" fillId="0" borderId="12" xfId="0" applyNumberFormat="1" applyFont="1" applyFill="1" applyBorder="1" applyAlignment="1">
      <alignment horizontal="center"/>
    </xf>
    <xf numFmtId="3" fontId="11" fillId="0" borderId="16" xfId="0" applyNumberFormat="1" applyFont="1" applyFill="1" applyBorder="1" applyAlignment="1">
      <alignment horizontal="center"/>
    </xf>
    <xf numFmtId="0" fontId="8" fillId="0" borderId="31" xfId="0" applyFont="1" applyFill="1" applyBorder="1"/>
    <xf numFmtId="0" fontId="1" fillId="0" borderId="14" xfId="0" applyFont="1" applyFill="1" applyBorder="1" applyAlignment="1">
      <alignment horizontal="center"/>
    </xf>
    <xf numFmtId="3" fontId="11" fillId="0" borderId="33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2" fillId="0" borderId="13" xfId="0" applyFont="1" applyFill="1" applyBorder="1"/>
    <xf numFmtId="3" fontId="11" fillId="0" borderId="45" xfId="0" applyNumberFormat="1" applyFont="1" applyFill="1" applyBorder="1" applyAlignment="1">
      <alignment horizontal="center"/>
    </xf>
    <xf numFmtId="0" fontId="12" fillId="0" borderId="18" xfId="0" applyFont="1" applyFill="1" applyBorder="1"/>
    <xf numFmtId="0" fontId="8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2" fillId="0" borderId="6" xfId="0" applyFont="1" applyFill="1" applyBorder="1"/>
    <xf numFmtId="0" fontId="8" fillId="0" borderId="25" xfId="0" applyFont="1" applyFill="1" applyBorder="1"/>
    <xf numFmtId="0" fontId="12" fillId="0" borderId="29" xfId="0" applyFont="1" applyFill="1" applyBorder="1"/>
    <xf numFmtId="0" fontId="12" fillId="0" borderId="0" xfId="0" applyFont="1" applyFill="1" applyBorder="1"/>
    <xf numFmtId="0" fontId="12" fillId="0" borderId="27" xfId="0" applyFont="1" applyFill="1" applyBorder="1"/>
    <xf numFmtId="0" fontId="8" fillId="0" borderId="19" xfId="0" applyFont="1" applyFill="1" applyBorder="1"/>
    <xf numFmtId="0" fontId="1" fillId="0" borderId="15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0" borderId="27" xfId="0" applyBorder="1"/>
    <xf numFmtId="0" fontId="0" fillId="0" borderId="30" xfId="0" applyBorder="1"/>
    <xf numFmtId="3" fontId="11" fillId="0" borderId="4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38" xfId="0" applyBorder="1"/>
    <xf numFmtId="0" fontId="0" fillId="0" borderId="6" xfId="0" applyBorder="1"/>
    <xf numFmtId="166" fontId="0" fillId="0" borderId="0" xfId="0" applyNumberFormat="1" applyBorder="1"/>
    <xf numFmtId="0" fontId="0" fillId="0" borderId="10" xfId="0" applyBorder="1"/>
    <xf numFmtId="0" fontId="0" fillId="0" borderId="25" xfId="0" applyBorder="1"/>
    <xf numFmtId="166" fontId="0" fillId="0" borderId="24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166" fontId="0" fillId="0" borderId="27" xfId="0" applyNumberFormat="1" applyBorder="1"/>
    <xf numFmtId="0" fontId="8" fillId="0" borderId="22" xfId="0" applyFont="1" applyFill="1" applyBorder="1"/>
    <xf numFmtId="0" fontId="6" fillId="0" borderId="22" xfId="0" applyFont="1" applyFill="1" applyBorder="1"/>
    <xf numFmtId="0" fontId="6" fillId="0" borderId="38" xfId="0" applyFont="1" applyBorder="1"/>
    <xf numFmtId="0" fontId="6" fillId="0" borderId="6" xfId="0" applyFont="1" applyFill="1" applyBorder="1"/>
    <xf numFmtId="0" fontId="6" fillId="0" borderId="10" xfId="0" applyFont="1" applyBorder="1"/>
    <xf numFmtId="0" fontId="1" fillId="0" borderId="23" xfId="0" applyFont="1" applyFill="1" applyBorder="1" applyAlignment="1">
      <alignment horizontal="center"/>
    </xf>
    <xf numFmtId="0" fontId="12" fillId="0" borderId="24" xfId="0" applyFont="1" applyFill="1" applyBorder="1"/>
    <xf numFmtId="167" fontId="0" fillId="0" borderId="0" xfId="0" applyNumberFormat="1"/>
    <xf numFmtId="4" fontId="1" fillId="0" borderId="0" xfId="0" applyNumberFormat="1" applyFont="1"/>
    <xf numFmtId="3" fontId="11" fillId="0" borderId="26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0" fontId="11" fillId="0" borderId="22" xfId="0" applyFont="1" applyBorder="1" applyAlignment="1"/>
    <xf numFmtId="0" fontId="11" fillId="0" borderId="38" xfId="0" applyFont="1" applyBorder="1" applyAlignment="1"/>
    <xf numFmtId="0" fontId="8" fillId="0" borderId="14" xfId="0" applyFont="1" applyBorder="1"/>
    <xf numFmtId="0" fontId="8" fillId="0" borderId="4" xfId="0" applyFont="1" applyBorder="1"/>
    <xf numFmtId="0" fontId="12" fillId="0" borderId="31" xfId="0" applyFont="1" applyBorder="1"/>
    <xf numFmtId="3" fontId="11" fillId="0" borderId="30" xfId="0" applyNumberFormat="1" applyFont="1" applyFill="1" applyBorder="1" applyAlignment="1">
      <alignment horizontal="center"/>
    </xf>
    <xf numFmtId="0" fontId="5" fillId="2" borderId="9" xfId="0" applyFont="1" applyFill="1" applyBorder="1" applyAlignment="1"/>
    <xf numFmtId="0" fontId="3" fillId="0" borderId="43" xfId="0" applyFont="1" applyFill="1" applyBorder="1" applyAlignment="1"/>
    <xf numFmtId="3" fontId="11" fillId="0" borderId="3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" fontId="11" fillId="0" borderId="14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7" xfId="0" applyFont="1" applyFill="1" applyBorder="1"/>
    <xf numFmtId="0" fontId="6" fillId="0" borderId="31" xfId="0" applyFont="1" applyFill="1" applyBorder="1"/>
    <xf numFmtId="166" fontId="0" fillId="0" borderId="28" xfId="0" applyNumberFormat="1" applyBorder="1"/>
    <xf numFmtId="0" fontId="6" fillId="0" borderId="33" xfId="0" applyFont="1" applyBorder="1"/>
    <xf numFmtId="0" fontId="6" fillId="0" borderId="20" xfId="0" applyFont="1" applyFill="1" applyBorder="1"/>
    <xf numFmtId="166" fontId="0" fillId="0" borderId="11" xfId="0" applyNumberFormat="1" applyBorder="1"/>
    <xf numFmtId="0" fontId="6" fillId="0" borderId="12" xfId="0" applyFont="1" applyBorder="1"/>
    <xf numFmtId="3" fontId="11" fillId="0" borderId="20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0" borderId="14" xfId="0" applyFont="1" applyFill="1" applyBorder="1"/>
    <xf numFmtId="0" fontId="1" fillId="6" borderId="4" xfId="0" applyFont="1" applyFill="1" applyBorder="1" applyAlignment="1">
      <alignment horizontal="center"/>
    </xf>
    <xf numFmtId="0" fontId="12" fillId="6" borderId="8" xfId="0" applyFont="1" applyFill="1" applyBorder="1"/>
    <xf numFmtId="0" fontId="12" fillId="6" borderId="4" xfId="0" applyFont="1" applyFill="1" applyBorder="1"/>
    <xf numFmtId="0" fontId="8" fillId="6" borderId="21" xfId="0" applyFont="1" applyFill="1" applyBorder="1"/>
    <xf numFmtId="0" fontId="1" fillId="6" borderId="17" xfId="0" applyFont="1" applyFill="1" applyBorder="1" applyAlignment="1">
      <alignment horizontal="center"/>
    </xf>
    <xf numFmtId="0" fontId="12" fillId="6" borderId="13" xfId="0" applyFont="1" applyFill="1" applyBorder="1"/>
    <xf numFmtId="3" fontId="11" fillId="6" borderId="45" xfId="0" applyNumberFormat="1" applyFont="1" applyFill="1" applyBorder="1" applyAlignment="1">
      <alignment horizontal="center"/>
    </xf>
    <xf numFmtId="0" fontId="8" fillId="6" borderId="18" xfId="0" applyFont="1" applyFill="1" applyBorder="1"/>
    <xf numFmtId="3" fontId="11" fillId="6" borderId="4" xfId="0" applyNumberFormat="1" applyFont="1" applyFill="1" applyBorder="1" applyAlignment="1">
      <alignment horizontal="center"/>
    </xf>
    <xf numFmtId="0" fontId="12" fillId="6" borderId="11" xfId="0" applyFont="1" applyFill="1" applyBorder="1"/>
    <xf numFmtId="3" fontId="11" fillId="6" borderId="14" xfId="0" applyNumberFormat="1" applyFont="1" applyFill="1" applyBorder="1" applyAlignment="1">
      <alignment horizontal="center"/>
    </xf>
    <xf numFmtId="3" fontId="11" fillId="6" borderId="16" xfId="0" applyNumberFormat="1" applyFont="1" applyFill="1" applyBorder="1" applyAlignment="1">
      <alignment horizontal="center"/>
    </xf>
    <xf numFmtId="0" fontId="8" fillId="6" borderId="20" xfId="0" applyFont="1" applyFill="1" applyBorder="1"/>
    <xf numFmtId="0" fontId="1" fillId="6" borderId="20" xfId="0" applyFont="1" applyFill="1" applyBorder="1" applyAlignment="1">
      <alignment horizontal="center"/>
    </xf>
    <xf numFmtId="0" fontId="8" fillId="6" borderId="4" xfId="0" applyFont="1" applyFill="1" applyBorder="1"/>
    <xf numFmtId="0" fontId="1" fillId="6" borderId="18" xfId="0" applyFont="1" applyFill="1" applyBorder="1" applyAlignment="1">
      <alignment horizontal="center"/>
    </xf>
    <xf numFmtId="3" fontId="11" fillId="7" borderId="4" xfId="0" applyNumberFormat="1" applyFont="1" applyFill="1" applyBorder="1" applyAlignment="1">
      <alignment horizontal="center"/>
    </xf>
    <xf numFmtId="0" fontId="0" fillId="0" borderId="48" xfId="0" applyBorder="1"/>
    <xf numFmtId="0" fontId="6" fillId="6" borderId="48" xfId="0" applyFont="1" applyFill="1" applyBorder="1"/>
    <xf numFmtId="0" fontId="0" fillId="0" borderId="0" xfId="0" applyFill="1" applyBorder="1"/>
    <xf numFmtId="3" fontId="11" fillId="7" borderId="17" xfId="0" applyNumberFormat="1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18" xfId="0" applyFont="1" applyFill="1" applyBorder="1"/>
    <xf numFmtId="0" fontId="12" fillId="0" borderId="20" xfId="0" applyFont="1" applyFill="1" applyBorder="1"/>
    <xf numFmtId="0" fontId="18" fillId="0" borderId="0" xfId="0" applyFont="1"/>
    <xf numFmtId="0" fontId="18" fillId="6" borderId="0" xfId="0" applyFont="1" applyFill="1"/>
    <xf numFmtId="0" fontId="8" fillId="0" borderId="16" xfId="0" applyFont="1" applyFill="1" applyBorder="1"/>
    <xf numFmtId="0" fontId="12" fillId="6" borderId="7" xfId="0" applyFont="1" applyFill="1" applyBorder="1"/>
    <xf numFmtId="1" fontId="11" fillId="6" borderId="4" xfId="0" applyNumberFormat="1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/>
    <xf numFmtId="3" fontId="11" fillId="6" borderId="43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2" fillId="6" borderId="31" xfId="0" applyFont="1" applyFill="1" applyBorder="1"/>
    <xf numFmtId="0" fontId="12" fillId="6" borderId="14" xfId="0" applyFont="1" applyFill="1" applyBorder="1" applyAlignment="1">
      <alignment horizontal="left"/>
    </xf>
    <xf numFmtId="0" fontId="8" fillId="6" borderId="31" xfId="0" applyFont="1" applyFill="1" applyBorder="1"/>
    <xf numFmtId="0" fontId="12" fillId="6" borderId="28" xfId="0" applyFont="1" applyFill="1" applyBorder="1"/>
    <xf numFmtId="0" fontId="15" fillId="6" borderId="8" xfId="0" applyFont="1" applyFill="1" applyBorder="1"/>
    <xf numFmtId="0" fontId="8" fillId="6" borderId="25" xfId="0" applyFont="1" applyFill="1" applyBorder="1"/>
    <xf numFmtId="0" fontId="12" fillId="6" borderId="27" xfId="0" applyFont="1" applyFill="1" applyBorder="1"/>
    <xf numFmtId="0" fontId="8" fillId="6" borderId="6" xfId="0" applyFont="1" applyFill="1" applyBorder="1"/>
    <xf numFmtId="0" fontId="1" fillId="6" borderId="5" xfId="0" applyFont="1" applyFill="1" applyBorder="1" applyAlignment="1">
      <alignment horizontal="center"/>
    </xf>
    <xf numFmtId="0" fontId="12" fillId="6" borderId="0" xfId="0" applyFont="1" applyFill="1" applyBorder="1"/>
    <xf numFmtId="3" fontId="11" fillId="0" borderId="0" xfId="0" applyNumberFormat="1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3" fontId="11" fillId="6" borderId="30" xfId="0" applyNumberFormat="1" applyFont="1" applyFill="1" applyBorder="1" applyAlignment="1">
      <alignment horizontal="center"/>
    </xf>
    <xf numFmtId="3" fontId="11" fillId="6" borderId="12" xfId="0" applyNumberFormat="1" applyFont="1" applyFill="1" applyBorder="1" applyAlignment="1">
      <alignment horizontal="center"/>
    </xf>
    <xf numFmtId="0" fontId="12" fillId="6" borderId="1" xfId="0" applyFont="1" applyFill="1" applyBorder="1"/>
    <xf numFmtId="0" fontId="12" fillId="9" borderId="11" xfId="0" applyFont="1" applyFill="1" applyBorder="1"/>
    <xf numFmtId="0" fontId="12" fillId="9" borderId="27" xfId="0" applyFont="1" applyFill="1" applyBorder="1"/>
    <xf numFmtId="0" fontId="12" fillId="9" borderId="28" xfId="0" applyFont="1" applyFill="1" applyBorder="1"/>
    <xf numFmtId="0" fontId="12" fillId="9" borderId="8" xfId="0" applyFont="1" applyFill="1" applyBorder="1"/>
    <xf numFmtId="0" fontId="12" fillId="9" borderId="24" xfId="0" applyFont="1" applyFill="1" applyBorder="1"/>
    <xf numFmtId="0" fontId="12" fillId="9" borderId="29" xfId="0" applyFont="1" applyFill="1" applyBorder="1"/>
    <xf numFmtId="0" fontId="8" fillId="9" borderId="16" xfId="0" applyFont="1" applyFill="1" applyBorder="1"/>
    <xf numFmtId="0" fontId="1" fillId="9" borderId="16" xfId="0" applyFont="1" applyFill="1" applyBorder="1" applyAlignment="1">
      <alignment horizontal="center"/>
    </xf>
    <xf numFmtId="0" fontId="12" fillId="9" borderId="16" xfId="0" applyFont="1" applyFill="1" applyBorder="1"/>
    <xf numFmtId="3" fontId="11" fillId="9" borderId="4" xfId="0" applyNumberFormat="1" applyFont="1" applyFill="1" applyBorder="1" applyAlignment="1">
      <alignment horizontal="center"/>
    </xf>
    <xf numFmtId="0" fontId="8" fillId="9" borderId="4" xfId="0" applyFont="1" applyFill="1" applyBorder="1"/>
    <xf numFmtId="0" fontId="1" fillId="9" borderId="4" xfId="0" applyFont="1" applyFill="1" applyBorder="1" applyAlignment="1">
      <alignment horizontal="center"/>
    </xf>
    <xf numFmtId="0" fontId="12" fillId="9" borderId="4" xfId="0" applyFont="1" applyFill="1" applyBorder="1"/>
    <xf numFmtId="0" fontId="12" fillId="9" borderId="4" xfId="0" applyFont="1" applyFill="1" applyBorder="1" applyAlignment="1">
      <alignment horizontal="left"/>
    </xf>
    <xf numFmtId="3" fontId="11" fillId="9" borderId="43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8" fillId="9" borderId="20" xfId="0" applyFont="1" applyFill="1" applyBorder="1"/>
    <xf numFmtId="0" fontId="1" fillId="9" borderId="18" xfId="0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3" fontId="11" fillId="9" borderId="43" xfId="0" applyNumberFormat="1" applyFont="1" applyFill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/>
    <xf numFmtId="0" fontId="12" fillId="2" borderId="9" xfId="0" applyFont="1" applyFill="1" applyBorder="1"/>
    <xf numFmtId="0" fontId="11" fillId="0" borderId="0" xfId="0" applyFont="1" applyBorder="1" applyAlignment="1">
      <alignment horizontal="center"/>
    </xf>
    <xf numFmtId="0" fontId="0" fillId="0" borderId="0" xfId="0" applyBorder="1"/>
    <xf numFmtId="0" fontId="8" fillId="2" borderId="2" xfId="0" applyFont="1" applyFill="1" applyBorder="1" applyAlignment="1">
      <alignment horizontal="left"/>
    </xf>
    <xf numFmtId="3" fontId="11" fillId="9" borderId="16" xfId="0" applyNumberFormat="1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8" fillId="9" borderId="21" xfId="0" applyFont="1" applyFill="1" applyBorder="1"/>
    <xf numFmtId="0" fontId="8" fillId="9" borderId="18" xfId="0" applyFont="1" applyFill="1" applyBorder="1"/>
    <xf numFmtId="0" fontId="1" fillId="9" borderId="17" xfId="0" applyFont="1" applyFill="1" applyBorder="1" applyAlignment="1">
      <alignment horizontal="center"/>
    </xf>
    <xf numFmtId="9" fontId="19" fillId="0" borderId="0" xfId="0" applyNumberFormat="1" applyFont="1" applyAlignment="1">
      <alignment horizontal="center"/>
    </xf>
    <xf numFmtId="0" fontId="12" fillId="9" borderId="13" xfId="0" applyFont="1" applyFill="1" applyBorder="1"/>
    <xf numFmtId="3" fontId="11" fillId="9" borderId="45" xfId="0" applyNumberFormat="1" applyFont="1" applyFill="1" applyBorder="1" applyAlignment="1">
      <alignment horizontal="center"/>
    </xf>
    <xf numFmtId="0" fontId="8" fillId="9" borderId="20" xfId="0" applyFont="1" applyFill="1" applyBorder="1" applyAlignment="1"/>
    <xf numFmtId="0" fontId="3" fillId="9" borderId="16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2" fillId="2" borderId="27" xfId="0" applyFont="1" applyFill="1" applyBorder="1"/>
    <xf numFmtId="3" fontId="11" fillId="9" borderId="43" xfId="0" applyNumberFormat="1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5" fillId="9" borderId="8" xfId="0" applyFont="1" applyFill="1" applyBorder="1"/>
    <xf numFmtId="3" fontId="11" fillId="9" borderId="10" xfId="0" applyNumberFormat="1" applyFont="1" applyFill="1" applyBorder="1" applyAlignment="1">
      <alignment horizontal="center"/>
    </xf>
    <xf numFmtId="0" fontId="14" fillId="9" borderId="18" xfId="0" applyFont="1" applyFill="1" applyBorder="1"/>
    <xf numFmtId="0" fontId="8" fillId="9" borderId="31" xfId="0" applyFont="1" applyFill="1" applyBorder="1"/>
    <xf numFmtId="0" fontId="8" fillId="9" borderId="19" xfId="0" applyFont="1" applyFill="1" applyBorder="1"/>
    <xf numFmtId="0" fontId="1" fillId="9" borderId="15" xfId="0" applyFont="1" applyFill="1" applyBorder="1" applyAlignment="1">
      <alignment horizontal="center"/>
    </xf>
    <xf numFmtId="0" fontId="12" fillId="9" borderId="15" xfId="0" applyFont="1" applyFill="1" applyBorder="1"/>
    <xf numFmtId="3" fontId="11" fillId="9" borderId="12" xfId="0" applyNumberFormat="1" applyFont="1" applyFill="1" applyBorder="1" applyAlignment="1">
      <alignment horizontal="center"/>
    </xf>
    <xf numFmtId="3" fontId="11" fillId="9" borderId="30" xfId="0" applyNumberFormat="1" applyFont="1" applyFill="1" applyBorder="1" applyAlignment="1">
      <alignment horizontal="center"/>
    </xf>
    <xf numFmtId="3" fontId="11" fillId="9" borderId="38" xfId="0" applyNumberFormat="1" applyFont="1" applyFill="1" applyBorder="1" applyAlignment="1">
      <alignment horizontal="center"/>
    </xf>
    <xf numFmtId="3" fontId="11" fillId="9" borderId="33" xfId="0" applyNumberFormat="1" applyFont="1" applyFill="1" applyBorder="1" applyAlignment="1">
      <alignment horizontal="center"/>
    </xf>
    <xf numFmtId="3" fontId="11" fillId="9" borderId="47" xfId="0" applyNumberFormat="1" applyFont="1" applyFill="1" applyBorder="1" applyAlignment="1">
      <alignment horizontal="center"/>
    </xf>
    <xf numFmtId="3" fontId="11" fillId="9" borderId="14" xfId="0" applyNumberFormat="1" applyFont="1" applyFill="1" applyBorder="1" applyAlignment="1">
      <alignment horizontal="center"/>
    </xf>
    <xf numFmtId="1" fontId="11" fillId="9" borderId="4" xfId="0" applyNumberFormat="1" applyFont="1" applyFill="1" applyBorder="1" applyAlignment="1">
      <alignment horizontal="center"/>
    </xf>
    <xf numFmtId="0" fontId="8" fillId="9" borderId="26" xfId="0" applyFont="1" applyFill="1" applyBorder="1"/>
    <xf numFmtId="1" fontId="11" fillId="9" borderId="10" xfId="0" applyNumberFormat="1" applyFont="1" applyFill="1" applyBorder="1" applyAlignment="1">
      <alignment horizontal="center"/>
    </xf>
    <xf numFmtId="0" fontId="12" fillId="9" borderId="0" xfId="0" applyFont="1" applyFill="1" applyBorder="1"/>
    <xf numFmtId="0" fontId="8" fillId="9" borderId="36" xfId="0" applyFont="1" applyFill="1" applyBorder="1"/>
    <xf numFmtId="0" fontId="1" fillId="9" borderId="49" xfId="0" applyFont="1" applyFill="1" applyBorder="1" applyAlignment="1">
      <alignment horizontal="center"/>
    </xf>
    <xf numFmtId="0" fontId="12" fillId="9" borderId="39" xfId="0" applyFont="1" applyFill="1" applyBorder="1"/>
    <xf numFmtId="4" fontId="11" fillId="9" borderId="14" xfId="0" applyNumberFormat="1" applyFont="1" applyFill="1" applyBorder="1" applyAlignment="1">
      <alignment horizontal="center"/>
    </xf>
    <xf numFmtId="0" fontId="8" fillId="9" borderId="37" xfId="0" applyFont="1" applyFill="1" applyBorder="1"/>
    <xf numFmtId="0" fontId="1" fillId="9" borderId="46" xfId="0" applyFont="1" applyFill="1" applyBorder="1" applyAlignment="1">
      <alignment horizontal="center"/>
    </xf>
    <xf numFmtId="0" fontId="12" fillId="9" borderId="40" xfId="0" applyFont="1" applyFill="1" applyBorder="1"/>
    <xf numFmtId="4" fontId="11" fillId="9" borderId="26" xfId="0" applyNumberFormat="1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3" fillId="9" borderId="4" xfId="0" applyFont="1" applyFill="1" applyBorder="1" applyAlignment="1"/>
    <xf numFmtId="0" fontId="3" fillId="9" borderId="15" xfId="0" applyFont="1" applyFill="1" applyBorder="1" applyAlignment="1"/>
    <xf numFmtId="0" fontId="3" fillId="9" borderId="26" xfId="0" applyFont="1" applyFill="1" applyBorder="1" applyAlignment="1"/>
    <xf numFmtId="0" fontId="12" fillId="9" borderId="14" xfId="0" applyFont="1" applyFill="1" applyBorder="1" applyAlignment="1">
      <alignment horizontal="left"/>
    </xf>
    <xf numFmtId="0" fontId="12" fillId="9" borderId="5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horizontal="center"/>
    </xf>
    <xf numFmtId="0" fontId="10" fillId="9" borderId="0" xfId="0" applyFont="1" applyFill="1" applyBorder="1"/>
    <xf numFmtId="0" fontId="12" fillId="8" borderId="11" xfId="0" applyFont="1" applyFill="1" applyBorder="1"/>
    <xf numFmtId="0" fontId="1" fillId="9" borderId="18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11" fillId="0" borderId="20" xfId="0" applyFont="1" applyBorder="1" applyAlignment="1"/>
    <xf numFmtId="164" fontId="11" fillId="0" borderId="16" xfId="0" applyNumberFormat="1" applyFont="1" applyBorder="1" applyAlignment="1"/>
    <xf numFmtId="0" fontId="8" fillId="8" borderId="20" xfId="0" applyFont="1" applyFill="1" applyBorder="1" applyAlignment="1"/>
    <xf numFmtId="0" fontId="3" fillId="8" borderId="16" xfId="0" applyFont="1" applyFill="1" applyBorder="1" applyAlignment="1"/>
    <xf numFmtId="0" fontId="1" fillId="0" borderId="1" xfId="0" applyFont="1" applyBorder="1"/>
    <xf numFmtId="0" fontId="10" fillId="0" borderId="1" xfId="0" applyFont="1" applyBorder="1"/>
    <xf numFmtId="0" fontId="0" fillId="0" borderId="0" xfId="0" applyBorder="1"/>
    <xf numFmtId="0" fontId="12" fillId="8" borderId="16" xfId="0" applyFont="1" applyFill="1" applyBorder="1"/>
    <xf numFmtId="0" fontId="8" fillId="8" borderId="20" xfId="0" applyFont="1" applyFill="1" applyBorder="1"/>
    <xf numFmtId="0" fontId="1" fillId="8" borderId="20" xfId="0" applyFont="1" applyFill="1" applyBorder="1" applyAlignment="1">
      <alignment horizontal="center"/>
    </xf>
    <xf numFmtId="3" fontId="11" fillId="8" borderId="16" xfId="0" applyNumberFormat="1" applyFont="1" applyFill="1" applyBorder="1" applyAlignment="1">
      <alignment horizontal="center"/>
    </xf>
    <xf numFmtId="0" fontId="8" fillId="8" borderId="21" xfId="0" applyFont="1" applyFill="1" applyBorder="1"/>
    <xf numFmtId="0" fontId="1" fillId="8" borderId="18" xfId="0" applyFont="1" applyFill="1" applyBorder="1" applyAlignment="1">
      <alignment horizontal="center"/>
    </xf>
    <xf numFmtId="0" fontId="12" fillId="8" borderId="4" xfId="0" applyFont="1" applyFill="1" applyBorder="1"/>
    <xf numFmtId="0" fontId="8" fillId="8" borderId="25" xfId="0" applyFont="1" applyFill="1" applyBorder="1"/>
    <xf numFmtId="0" fontId="1" fillId="8" borderId="15" xfId="0" applyFont="1" applyFill="1" applyBorder="1" applyAlignment="1">
      <alignment horizontal="center"/>
    </xf>
    <xf numFmtId="0" fontId="12" fillId="8" borderId="27" xfId="0" applyFont="1" applyFill="1" applyBorder="1"/>
    <xf numFmtId="0" fontId="12" fillId="8" borderId="8" xfId="0" applyFont="1" applyFill="1" applyBorder="1"/>
    <xf numFmtId="0" fontId="8" fillId="8" borderId="18" xfId="0" applyFont="1" applyFill="1" applyBorder="1"/>
    <xf numFmtId="0" fontId="1" fillId="8" borderId="4" xfId="0" applyFont="1" applyFill="1" applyBorder="1" applyAlignment="1">
      <alignment horizontal="center"/>
    </xf>
    <xf numFmtId="3" fontId="11" fillId="8" borderId="4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8" xfId="0" applyFont="1" applyFill="1" applyBorder="1" applyAlignment="1">
      <alignment horizontal="left"/>
    </xf>
    <xf numFmtId="0" fontId="8" fillId="9" borderId="48" xfId="0" applyFont="1" applyFill="1" applyBorder="1" applyAlignment="1"/>
    <xf numFmtId="0" fontId="16" fillId="9" borderId="7" xfId="0" applyFont="1" applyFill="1" applyBorder="1" applyAlignment="1"/>
    <xf numFmtId="3" fontId="11" fillId="0" borderId="32" xfId="0" applyNumberFormat="1" applyFont="1" applyFill="1" applyBorder="1" applyAlignment="1">
      <alignment horizontal="center"/>
    </xf>
    <xf numFmtId="3" fontId="11" fillId="0" borderId="48" xfId="0" applyNumberFormat="1" applyFont="1" applyFill="1" applyBorder="1" applyAlignment="1">
      <alignment horizontal="center"/>
    </xf>
    <xf numFmtId="3" fontId="11" fillId="0" borderId="34" xfId="0" applyNumberFormat="1" applyFont="1" applyFill="1" applyBorder="1" applyAlignment="1">
      <alignment horizontal="center"/>
    </xf>
    <xf numFmtId="0" fontId="8" fillId="0" borderId="18" xfId="0" applyFont="1" applyFill="1" applyBorder="1" applyAlignment="1"/>
    <xf numFmtId="0" fontId="0" fillId="0" borderId="8" xfId="0" applyBorder="1" applyAlignment="1"/>
    <xf numFmtId="0" fontId="0" fillId="9" borderId="7" xfId="0" applyFill="1" applyBorder="1" applyAlignment="1"/>
    <xf numFmtId="0" fontId="8" fillId="0" borderId="25" xfId="0" applyFont="1" applyFill="1" applyBorder="1" applyAlignment="1"/>
    <xf numFmtId="0" fontId="0" fillId="0" borderId="30" xfId="0" applyFill="1" applyBorder="1" applyAlignment="1"/>
    <xf numFmtId="0" fontId="8" fillId="0" borderId="18" xfId="0" applyFont="1" applyFill="1" applyBorder="1" applyAlignment="1">
      <alignment wrapText="1"/>
    </xf>
    <xf numFmtId="0" fontId="0" fillId="0" borderId="43" xfId="0" applyFill="1" applyBorder="1" applyAlignment="1">
      <alignment wrapText="1"/>
    </xf>
    <xf numFmtId="0" fontId="8" fillId="6" borderId="48" xfId="0" applyFont="1" applyFill="1" applyBorder="1" applyAlignment="1">
      <alignment horizontal="left"/>
    </xf>
    <xf numFmtId="3" fontId="11" fillId="9" borderId="44" xfId="0" applyNumberFormat="1" applyFont="1" applyFill="1" applyBorder="1" applyAlignment="1">
      <alignment horizontal="center"/>
    </xf>
    <xf numFmtId="3" fontId="11" fillId="9" borderId="51" xfId="0" applyNumberFormat="1" applyFont="1" applyFill="1" applyBorder="1" applyAlignment="1">
      <alignment horizontal="center"/>
    </xf>
    <xf numFmtId="3" fontId="11" fillId="9" borderId="52" xfId="0" applyNumberFormat="1" applyFont="1" applyFill="1" applyBorder="1" applyAlignment="1">
      <alignment horizontal="center"/>
    </xf>
    <xf numFmtId="0" fontId="8" fillId="9" borderId="7" xfId="0" applyFont="1" applyFill="1" applyBorder="1" applyAlignment="1"/>
    <xf numFmtId="0" fontId="0" fillId="9" borderId="8" xfId="0" applyFill="1" applyBorder="1" applyAlignment="1"/>
    <xf numFmtId="3" fontId="11" fillId="0" borderId="18" xfId="0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43" xfId="0" applyNumberFormat="1" applyBorder="1"/>
    <xf numFmtId="3" fontId="11" fillId="0" borderId="36" xfId="0" applyNumberFormat="1" applyFont="1" applyFill="1" applyBorder="1" applyAlignment="1">
      <alignment horizontal="center"/>
    </xf>
    <xf numFmtId="3" fontId="11" fillId="0" borderId="49" xfId="0" applyNumberFormat="1" applyFont="1" applyFill="1" applyBorder="1" applyAlignment="1">
      <alignment horizontal="center"/>
    </xf>
    <xf numFmtId="3" fontId="11" fillId="0" borderId="39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6" borderId="18" xfId="0" applyNumberFormat="1" applyFont="1" applyFill="1" applyBorder="1" applyAlignment="1">
      <alignment horizontal="center"/>
    </xf>
    <xf numFmtId="1" fontId="11" fillId="6" borderId="43" xfId="0" applyNumberFormat="1" applyFont="1" applyFill="1" applyBorder="1" applyAlignment="1">
      <alignment horizontal="center"/>
    </xf>
    <xf numFmtId="164" fontId="11" fillId="9" borderId="32" xfId="0" applyNumberFormat="1" applyFont="1" applyFill="1" applyBorder="1" applyAlignment="1">
      <alignment horizontal="center"/>
    </xf>
    <xf numFmtId="164" fontId="11" fillId="9" borderId="48" xfId="0" applyNumberFormat="1" applyFont="1" applyFill="1" applyBorder="1" applyAlignment="1">
      <alignment horizontal="center"/>
    </xf>
    <xf numFmtId="164" fontId="11" fillId="9" borderId="34" xfId="0" applyNumberFormat="1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164" fontId="11" fillId="9" borderId="44" xfId="0" applyNumberFormat="1" applyFont="1" applyFill="1" applyBorder="1" applyAlignment="1">
      <alignment horizontal="center"/>
    </xf>
    <xf numFmtId="164" fontId="11" fillId="9" borderId="51" xfId="0" applyNumberFormat="1" applyFont="1" applyFill="1" applyBorder="1" applyAlignment="1">
      <alignment horizontal="center"/>
    </xf>
    <xf numFmtId="164" fontId="11" fillId="9" borderId="52" xfId="0" applyNumberFormat="1" applyFont="1" applyFill="1" applyBorder="1" applyAlignment="1">
      <alignment horizontal="center"/>
    </xf>
    <xf numFmtId="164" fontId="11" fillId="6" borderId="36" xfId="0" applyNumberFormat="1" applyFont="1" applyFill="1" applyBorder="1" applyAlignment="1">
      <alignment horizontal="center"/>
    </xf>
    <xf numFmtId="164" fontId="11" fillId="6" borderId="49" xfId="0" applyNumberFormat="1" applyFont="1" applyFill="1" applyBorder="1" applyAlignment="1">
      <alignment horizontal="center"/>
    </xf>
    <xf numFmtId="164" fontId="11" fillId="6" borderId="39" xfId="0" applyNumberFormat="1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64" fontId="11" fillId="9" borderId="36" xfId="0" applyNumberFormat="1" applyFont="1" applyFill="1" applyBorder="1" applyAlignment="1">
      <alignment horizontal="center"/>
    </xf>
    <xf numFmtId="164" fontId="11" fillId="9" borderId="49" xfId="0" applyNumberFormat="1" applyFont="1" applyFill="1" applyBorder="1" applyAlignment="1">
      <alignment horizontal="center"/>
    </xf>
    <xf numFmtId="164" fontId="11" fillId="9" borderId="39" xfId="0" applyNumberFormat="1" applyFont="1" applyFill="1" applyBorder="1" applyAlignment="1">
      <alignment horizontal="center"/>
    </xf>
    <xf numFmtId="164" fontId="11" fillId="9" borderId="37" xfId="0" applyNumberFormat="1" applyFont="1" applyFill="1" applyBorder="1" applyAlignment="1">
      <alignment horizontal="center"/>
    </xf>
    <xf numFmtId="164" fontId="11" fillId="9" borderId="46" xfId="0" applyNumberFormat="1" applyFont="1" applyFill="1" applyBorder="1" applyAlignment="1">
      <alignment horizontal="center"/>
    </xf>
    <xf numFmtId="164" fontId="11" fillId="9" borderId="40" xfId="0" applyNumberFormat="1" applyFont="1" applyFill="1" applyBorder="1" applyAlignment="1">
      <alignment horizontal="center"/>
    </xf>
    <xf numFmtId="164" fontId="11" fillId="9" borderId="55" xfId="0" applyNumberFormat="1" applyFont="1" applyFill="1" applyBorder="1" applyAlignment="1">
      <alignment horizontal="center"/>
    </xf>
    <xf numFmtId="164" fontId="11" fillId="9" borderId="56" xfId="0" applyNumberFormat="1" applyFont="1" applyFill="1" applyBorder="1" applyAlignment="1">
      <alignment horizontal="center"/>
    </xf>
    <xf numFmtId="164" fontId="11" fillId="9" borderId="57" xfId="0" applyNumberFormat="1" applyFont="1" applyFill="1" applyBorder="1" applyAlignment="1">
      <alignment horizontal="center"/>
    </xf>
    <xf numFmtId="1" fontId="11" fillId="9" borderId="18" xfId="0" applyNumberFormat="1" applyFont="1" applyFill="1" applyBorder="1" applyAlignment="1">
      <alignment horizontal="center"/>
    </xf>
    <xf numFmtId="1" fontId="11" fillId="9" borderId="43" xfId="0" applyNumberFormat="1" applyFont="1" applyFill="1" applyBorder="1" applyAlignment="1">
      <alignment horizontal="center"/>
    </xf>
    <xf numFmtId="3" fontId="11" fillId="9" borderId="18" xfId="0" applyNumberFormat="1" applyFont="1" applyFill="1" applyBorder="1" applyAlignment="1">
      <alignment horizontal="center"/>
    </xf>
    <xf numFmtId="3" fontId="11" fillId="9" borderId="8" xfId="0" applyNumberFormat="1" applyFont="1" applyFill="1" applyBorder="1" applyAlignment="1">
      <alignment horizontal="center"/>
    </xf>
    <xf numFmtId="3" fontId="11" fillId="9" borderId="43" xfId="0" applyNumberFormat="1" applyFont="1" applyFill="1" applyBorder="1" applyAlignment="1">
      <alignment horizontal="center"/>
    </xf>
    <xf numFmtId="1" fontId="11" fillId="9" borderId="8" xfId="0" applyNumberFormat="1" applyFont="1" applyFill="1" applyBorder="1" applyAlignment="1">
      <alignment horizontal="center"/>
    </xf>
    <xf numFmtId="37" fontId="11" fillId="9" borderId="44" xfId="0" applyNumberFormat="1" applyFont="1" applyFill="1" applyBorder="1" applyAlignment="1">
      <alignment horizontal="center"/>
    </xf>
    <xf numFmtId="37" fontId="11" fillId="9" borderId="52" xfId="0" applyNumberFormat="1" applyFont="1" applyFill="1" applyBorder="1" applyAlignment="1">
      <alignment horizontal="center"/>
    </xf>
    <xf numFmtId="37" fontId="11" fillId="9" borderId="32" xfId="0" applyNumberFormat="1" applyFont="1" applyFill="1" applyBorder="1" applyAlignment="1">
      <alignment horizontal="center"/>
    </xf>
    <xf numFmtId="37" fontId="11" fillId="9" borderId="34" xfId="0" applyNumberFormat="1" applyFont="1" applyFill="1" applyBorder="1" applyAlignment="1">
      <alignment horizontal="center"/>
    </xf>
    <xf numFmtId="1" fontId="11" fillId="9" borderId="20" xfId="0" applyNumberFormat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" fontId="11" fillId="0" borderId="32" xfId="0" applyNumberFormat="1" applyFont="1" applyFill="1" applyBorder="1" applyAlignment="1">
      <alignment horizontal="center"/>
    </xf>
    <xf numFmtId="1" fontId="11" fillId="0" borderId="34" xfId="0" applyNumberFormat="1" applyFont="1" applyFill="1" applyBorder="1" applyAlignment="1">
      <alignment horizontal="center"/>
    </xf>
    <xf numFmtId="1" fontId="11" fillId="9" borderId="32" xfId="0" applyNumberFormat="1" applyFont="1" applyFill="1" applyBorder="1" applyAlignment="1">
      <alignment horizontal="center"/>
    </xf>
    <xf numFmtId="0" fontId="1" fillId="9" borderId="34" xfId="0" applyFont="1" applyFill="1" applyBorder="1" applyAlignment="1"/>
    <xf numFmtId="0" fontId="0" fillId="9" borderId="34" xfId="0" applyFill="1" applyBorder="1" applyAlignment="1"/>
    <xf numFmtId="1" fontId="11" fillId="6" borderId="44" xfId="0" applyNumberFormat="1" applyFont="1" applyFill="1" applyBorder="1" applyAlignment="1">
      <alignment horizontal="center"/>
    </xf>
    <xf numFmtId="1" fontId="11" fillId="6" borderId="52" xfId="0" applyNumberFormat="1" applyFont="1" applyFill="1" applyBorder="1" applyAlignment="1">
      <alignment horizontal="center"/>
    </xf>
    <xf numFmtId="1" fontId="11" fillId="6" borderId="8" xfId="0" applyNumberFormat="1" applyFont="1" applyFill="1" applyBorder="1" applyAlignment="1">
      <alignment horizontal="center"/>
    </xf>
    <xf numFmtId="1" fontId="11" fillId="0" borderId="35" xfId="0" applyNumberFormat="1" applyFont="1" applyFill="1" applyBorder="1" applyAlignment="1">
      <alignment horizontal="center"/>
    </xf>
    <xf numFmtId="1" fontId="11" fillId="0" borderId="53" xfId="0" applyNumberFormat="1" applyFont="1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1" fontId="11" fillId="0" borderId="44" xfId="0" applyNumberFormat="1" applyFont="1" applyFill="1" applyBorder="1" applyAlignment="1">
      <alignment horizontal="center"/>
    </xf>
    <xf numFmtId="1" fontId="11" fillId="0" borderId="52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1" fontId="11" fillId="0" borderId="33" xfId="0" applyNumberFormat="1" applyFont="1" applyFill="1" applyBorder="1" applyAlignment="1">
      <alignment horizontal="center"/>
    </xf>
    <xf numFmtId="1" fontId="11" fillId="0" borderId="36" xfId="0" applyNumberFormat="1" applyFont="1" applyFill="1" applyBorder="1" applyAlignment="1">
      <alignment horizontal="center"/>
    </xf>
    <xf numFmtId="1" fontId="11" fillId="0" borderId="39" xfId="0" applyNumberFormat="1" applyFont="1" applyFill="1" applyBorder="1" applyAlignment="1">
      <alignment horizontal="center"/>
    </xf>
    <xf numFmtId="1" fontId="11" fillId="0" borderId="62" xfId="0" applyNumberFormat="1" applyFont="1" applyFill="1" applyBorder="1" applyAlignment="1">
      <alignment horizontal="center"/>
    </xf>
    <xf numFmtId="1" fontId="11" fillId="0" borderId="63" xfId="0" applyNumberFormat="1" applyFont="1" applyFill="1" applyBorder="1" applyAlignment="1">
      <alignment horizontal="center"/>
    </xf>
    <xf numFmtId="1" fontId="11" fillId="6" borderId="36" xfId="0" applyNumberFormat="1" applyFont="1" applyFill="1" applyBorder="1" applyAlignment="1">
      <alignment horizontal="center"/>
    </xf>
    <xf numFmtId="1" fontId="11" fillId="6" borderId="39" xfId="0" applyNumberFormat="1" applyFont="1" applyFill="1" applyBorder="1" applyAlignment="1">
      <alignment horizontal="center"/>
    </xf>
    <xf numFmtId="1" fontId="11" fillId="6" borderId="55" xfId="0" applyNumberFormat="1" applyFont="1" applyFill="1" applyBorder="1" applyAlignment="1">
      <alignment horizontal="center"/>
    </xf>
    <xf numFmtId="1" fontId="11" fillId="6" borderId="57" xfId="0" applyNumberFormat="1" applyFont="1" applyFill="1" applyBorder="1" applyAlignment="1">
      <alignment horizontal="center"/>
    </xf>
    <xf numFmtId="1" fontId="11" fillId="9" borderId="44" xfId="0" applyNumberFormat="1" applyFont="1" applyFill="1" applyBorder="1" applyAlignment="1">
      <alignment horizontal="center"/>
    </xf>
    <xf numFmtId="0" fontId="0" fillId="9" borderId="52" xfId="0" applyFill="1" applyBorder="1" applyAlignment="1"/>
    <xf numFmtId="0" fontId="1" fillId="9" borderId="52" xfId="0" applyFont="1" applyFill="1" applyBorder="1" applyAlignment="1"/>
    <xf numFmtId="1" fontId="11" fillId="0" borderId="37" xfId="0" applyNumberFormat="1" applyFont="1" applyFill="1" applyBorder="1" applyAlignment="1">
      <alignment horizontal="center"/>
    </xf>
    <xf numFmtId="1" fontId="11" fillId="0" borderId="40" xfId="0" applyNumberFormat="1" applyFont="1" applyFill="1" applyBorder="1" applyAlignment="1">
      <alignment horizontal="center"/>
    </xf>
    <xf numFmtId="1" fontId="11" fillId="0" borderId="55" xfId="0" applyNumberFormat="1" applyFont="1" applyFill="1" applyBorder="1" applyAlignment="1">
      <alignment horizontal="center"/>
    </xf>
    <xf numFmtId="1" fontId="11" fillId="0" borderId="57" xfId="0" applyNumberFormat="1" applyFont="1" applyFill="1" applyBorder="1" applyAlignment="1">
      <alignment horizontal="center"/>
    </xf>
    <xf numFmtId="1" fontId="11" fillId="8" borderId="44" xfId="0" applyNumberFormat="1" applyFont="1" applyFill="1" applyBorder="1" applyAlignment="1">
      <alignment horizontal="center"/>
    </xf>
    <xf numFmtId="0" fontId="1" fillId="8" borderId="52" xfId="0" applyFont="1" applyFill="1" applyBorder="1" applyAlignment="1"/>
    <xf numFmtId="1" fontId="11" fillId="8" borderId="32" xfId="0" applyNumberFormat="1" applyFont="1" applyFill="1" applyBorder="1" applyAlignment="1">
      <alignment horizontal="center"/>
    </xf>
    <xf numFmtId="0" fontId="1" fillId="8" borderId="34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" fontId="11" fillId="9" borderId="34" xfId="0" applyNumberFormat="1" applyFont="1" applyFill="1" applyBorder="1" applyAlignment="1">
      <alignment horizontal="center"/>
    </xf>
    <xf numFmtId="3" fontId="11" fillId="6" borderId="32" xfId="0" applyNumberFormat="1" applyFont="1" applyFill="1" applyBorder="1" applyAlignment="1">
      <alignment horizontal="center"/>
    </xf>
    <xf numFmtId="3" fontId="11" fillId="6" borderId="34" xfId="0" applyNumberFormat="1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0" fontId="11" fillId="6" borderId="49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9" borderId="37" xfId="0" applyFont="1" applyFill="1" applyBorder="1" applyAlignment="1">
      <alignment horizontal="center"/>
    </xf>
    <xf numFmtId="0" fontId="11" fillId="9" borderId="46" xfId="0" applyFont="1" applyFill="1" applyBorder="1" applyAlignment="1">
      <alignment horizontal="center"/>
    </xf>
    <xf numFmtId="0" fontId="11" fillId="9" borderId="40" xfId="0" applyFont="1" applyFill="1" applyBorder="1" applyAlignment="1">
      <alignment horizontal="center"/>
    </xf>
    <xf numFmtId="1" fontId="11" fillId="8" borderId="48" xfId="0" applyNumberFormat="1" applyFont="1" applyFill="1" applyBorder="1" applyAlignment="1">
      <alignment horizontal="center"/>
    </xf>
    <xf numFmtId="1" fontId="11" fillId="8" borderId="34" xfId="0" applyNumberFormat="1" applyFont="1" applyFill="1" applyBorder="1" applyAlignment="1">
      <alignment horizontal="center"/>
    </xf>
    <xf numFmtId="3" fontId="11" fillId="9" borderId="32" xfId="0" applyNumberFormat="1" applyFont="1" applyFill="1" applyBorder="1" applyAlignment="1">
      <alignment horizontal="center"/>
    </xf>
    <xf numFmtId="3" fontId="11" fillId="9" borderId="48" xfId="0" applyNumberFormat="1" applyFont="1" applyFill="1" applyBorder="1" applyAlignment="1">
      <alignment horizontal="center"/>
    </xf>
    <xf numFmtId="3" fontId="11" fillId="9" borderId="34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1" fontId="11" fillId="0" borderId="49" xfId="0" applyNumberFormat="1" applyFont="1" applyFill="1" applyBorder="1" applyAlignment="1">
      <alignment horizontal="center"/>
    </xf>
    <xf numFmtId="1" fontId="11" fillId="9" borderId="48" xfId="0" applyNumberFormat="1" applyFont="1" applyFill="1" applyBorder="1" applyAlignment="1">
      <alignment horizontal="center"/>
    </xf>
    <xf numFmtId="1" fontId="11" fillId="6" borderId="37" xfId="0" applyNumberFormat="1" applyFont="1" applyFill="1" applyBorder="1" applyAlignment="1">
      <alignment horizontal="center"/>
    </xf>
    <xf numFmtId="1" fontId="11" fillId="6" borderId="46" xfId="0" applyNumberFormat="1" applyFont="1" applyFill="1" applyBorder="1" applyAlignment="1">
      <alignment horizontal="center"/>
    </xf>
    <xf numFmtId="1" fontId="11" fillId="6" borderId="40" xfId="0" applyNumberFormat="1" applyFont="1" applyFill="1" applyBorder="1" applyAlignment="1">
      <alignment horizontal="center"/>
    </xf>
    <xf numFmtId="3" fontId="11" fillId="8" borderId="25" xfId="0" applyNumberFormat="1" applyFont="1" applyFill="1" applyBorder="1" applyAlignment="1">
      <alignment horizontal="center"/>
    </xf>
    <xf numFmtId="3" fontId="11" fillId="8" borderId="27" xfId="0" applyNumberFormat="1" applyFont="1" applyFill="1" applyBorder="1" applyAlignment="1">
      <alignment horizontal="center"/>
    </xf>
    <xf numFmtId="3" fontId="11" fillId="8" borderId="30" xfId="0" applyNumberFormat="1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11" fillId="0" borderId="32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4" fontId="11" fillId="0" borderId="32" xfId="0" applyNumberFormat="1" applyFont="1" applyFill="1" applyBorder="1" applyAlignment="1">
      <alignment horizontal="center"/>
    </xf>
    <xf numFmtId="4" fontId="0" fillId="0" borderId="34" xfId="0" applyNumberFormat="1" applyFill="1" applyBorder="1" applyAlignment="1">
      <alignment horizontal="center"/>
    </xf>
    <xf numFmtId="0" fontId="0" fillId="0" borderId="43" xfId="0" applyFill="1" applyBorder="1" applyAlignment="1"/>
    <xf numFmtId="0" fontId="11" fillId="9" borderId="32" xfId="0" applyFont="1" applyFill="1" applyBorder="1" applyAlignment="1">
      <alignment horizontal="center"/>
    </xf>
    <xf numFmtId="0" fontId="11" fillId="9" borderId="48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left"/>
    </xf>
    <xf numFmtId="0" fontId="8" fillId="9" borderId="65" xfId="0" applyFont="1" applyFill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65" xfId="0" applyFont="1" applyBorder="1" applyAlignment="1">
      <alignment horizontal="left"/>
    </xf>
    <xf numFmtId="3" fontId="11" fillId="8" borderId="18" xfId="0" applyNumberFormat="1" applyFont="1" applyFill="1" applyBorder="1" applyAlignment="1">
      <alignment horizontal="center"/>
    </xf>
    <xf numFmtId="3" fontId="11" fillId="8" borderId="8" xfId="0" applyNumberFormat="1" applyFont="1" applyFill="1" applyBorder="1" applyAlignment="1">
      <alignment horizontal="center"/>
    </xf>
    <xf numFmtId="3" fontId="11" fillId="8" borderId="43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1" fontId="11" fillId="9" borderId="50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1" fillId="0" borderId="33" xfId="0" applyNumberFormat="1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8" borderId="32" xfId="0" applyFont="1" applyFill="1" applyBorder="1" applyAlignment="1">
      <alignment horizontal="center"/>
    </xf>
    <xf numFmtId="0" fontId="11" fillId="8" borderId="48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3" fontId="11" fillId="8" borderId="32" xfId="0" applyNumberFormat="1" applyFont="1" applyFill="1" applyBorder="1" applyAlignment="1">
      <alignment horizontal="center"/>
    </xf>
    <xf numFmtId="3" fontId="11" fillId="8" borderId="48" xfId="0" applyNumberFormat="1" applyFont="1" applyFill="1" applyBorder="1" applyAlignment="1">
      <alignment horizontal="center"/>
    </xf>
    <xf numFmtId="3" fontId="11" fillId="8" borderId="34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11" fillId="0" borderId="37" xfId="0" applyNumberFormat="1" applyFont="1" applyFill="1" applyBorder="1" applyAlignment="1">
      <alignment horizontal="center"/>
    </xf>
    <xf numFmtId="3" fontId="11" fillId="0" borderId="46" xfId="0" applyNumberFormat="1" applyFont="1" applyFill="1" applyBorder="1" applyAlignment="1">
      <alignment horizontal="center"/>
    </xf>
    <xf numFmtId="3" fontId="11" fillId="0" borderId="40" xfId="0" applyNumberFormat="1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1" fontId="11" fillId="0" borderId="48" xfId="0" applyNumberFormat="1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9" borderId="51" xfId="0" applyFont="1" applyFill="1" applyBorder="1" applyAlignment="1">
      <alignment horizontal="center"/>
    </xf>
    <xf numFmtId="0" fontId="11" fillId="9" borderId="52" xfId="0" applyFont="1" applyFill="1" applyBorder="1" applyAlignment="1">
      <alignment horizontal="center"/>
    </xf>
    <xf numFmtId="3" fontId="11" fillId="0" borderId="44" xfId="0" applyNumberFormat="1" applyFont="1" applyFill="1" applyBorder="1" applyAlignment="1">
      <alignment horizontal="center"/>
    </xf>
    <xf numFmtId="3" fontId="11" fillId="0" borderId="51" xfId="0" applyNumberFormat="1" applyFont="1" applyFill="1" applyBorder="1" applyAlignment="1">
      <alignment horizontal="center"/>
    </xf>
    <xf numFmtId="3" fontId="11" fillId="0" borderId="5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11" fillId="0" borderId="37" xfId="0" applyNumberFormat="1" applyFont="1" applyFill="1" applyBorder="1" applyAlignment="1">
      <alignment horizontal="center"/>
    </xf>
    <xf numFmtId="165" fontId="11" fillId="0" borderId="32" xfId="0" applyNumberFormat="1" applyFont="1" applyFill="1" applyBorder="1" applyAlignment="1">
      <alignment horizontal="center"/>
    </xf>
    <xf numFmtId="165" fontId="11" fillId="0" borderId="34" xfId="0" applyNumberFormat="1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center"/>
    </xf>
    <xf numFmtId="165" fontId="11" fillId="9" borderId="32" xfId="0" applyNumberFormat="1" applyFont="1" applyFill="1" applyBorder="1" applyAlignment="1">
      <alignment horizontal="center"/>
    </xf>
    <xf numFmtId="165" fontId="11" fillId="9" borderId="34" xfId="0" applyNumberFormat="1" applyFont="1" applyFill="1" applyBorder="1" applyAlignment="1">
      <alignment horizontal="center"/>
    </xf>
    <xf numFmtId="164" fontId="11" fillId="0" borderId="36" xfId="0" applyNumberFormat="1" applyFont="1" applyFill="1" applyBorder="1" applyAlignment="1">
      <alignment horizontal="center"/>
    </xf>
    <xf numFmtId="3" fontId="11" fillId="0" borderId="61" xfId="0" applyNumberFormat="1" applyFont="1" applyFill="1" applyBorder="1" applyAlignment="1">
      <alignment horizontal="center"/>
    </xf>
    <xf numFmtId="0" fontId="20" fillId="0" borderId="27" xfId="0" applyFont="1" applyBorder="1" applyAlignment="1">
      <alignment horizontal="center" wrapText="1"/>
    </xf>
    <xf numFmtId="37" fontId="11" fillId="0" borderId="35" xfId="0" applyNumberFormat="1" applyFont="1" applyBorder="1" applyAlignment="1">
      <alignment horizontal="center"/>
    </xf>
    <xf numFmtId="37" fontId="11" fillId="0" borderId="60" xfId="0" applyNumberFormat="1" applyFont="1" applyBorder="1" applyAlignment="1">
      <alignment horizontal="center"/>
    </xf>
    <xf numFmtId="3" fontId="11" fillId="9" borderId="37" xfId="0" applyNumberFormat="1" applyFont="1" applyFill="1" applyBorder="1" applyAlignment="1">
      <alignment horizontal="center"/>
    </xf>
    <xf numFmtId="3" fontId="11" fillId="9" borderId="40" xfId="0" applyNumberFormat="1" applyFont="1" applyFill="1" applyBorder="1" applyAlignment="1">
      <alignment horizontal="center"/>
    </xf>
    <xf numFmtId="3" fontId="11" fillId="9" borderId="36" xfId="0" applyNumberFormat="1" applyFont="1" applyFill="1" applyBorder="1" applyAlignment="1">
      <alignment horizontal="center"/>
    </xf>
    <xf numFmtId="3" fontId="11" fillId="9" borderId="39" xfId="0" applyNumberFormat="1" applyFont="1" applyFill="1" applyBorder="1" applyAlignment="1">
      <alignment horizontal="center"/>
    </xf>
    <xf numFmtId="3" fontId="11" fillId="0" borderId="55" xfId="0" applyNumberFormat="1" applyFont="1" applyFill="1" applyBorder="1" applyAlignment="1">
      <alignment horizontal="center"/>
    </xf>
    <xf numFmtId="3" fontId="11" fillId="0" borderId="57" xfId="0" applyNumberFormat="1" applyFont="1" applyFill="1" applyBorder="1" applyAlignment="1">
      <alignment horizontal="center"/>
    </xf>
    <xf numFmtId="3" fontId="11" fillId="9" borderId="62" xfId="0" applyNumberFormat="1" applyFont="1" applyFill="1" applyBorder="1" applyAlignment="1">
      <alignment horizontal="center"/>
    </xf>
    <xf numFmtId="3" fontId="11" fillId="9" borderId="63" xfId="0" applyNumberFormat="1" applyFont="1" applyFill="1" applyBorder="1" applyAlignment="1">
      <alignment horizontal="center"/>
    </xf>
    <xf numFmtId="0" fontId="8" fillId="0" borderId="18" xfId="0" applyFont="1" applyBorder="1" applyAlignment="1"/>
    <xf numFmtId="0" fontId="16" fillId="0" borderId="8" xfId="0" applyFont="1" applyBorder="1" applyAlignment="1"/>
    <xf numFmtId="0" fontId="8" fillId="0" borderId="7" xfId="0" applyFont="1" applyFill="1" applyBorder="1" applyAlignment="1"/>
    <xf numFmtId="3" fontId="11" fillId="0" borderId="1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43" xfId="0" applyNumberFormat="1" applyFont="1" applyFill="1" applyBorder="1" applyAlignment="1">
      <alignment horizontal="center"/>
    </xf>
    <xf numFmtId="3" fontId="11" fillId="6" borderId="31" xfId="0" applyNumberFormat="1" applyFont="1" applyFill="1" applyBorder="1" applyAlignment="1">
      <alignment horizontal="center"/>
    </xf>
    <xf numFmtId="3" fontId="11" fillId="6" borderId="28" xfId="0" applyNumberFormat="1" applyFont="1" applyFill="1" applyBorder="1" applyAlignment="1">
      <alignment horizontal="center"/>
    </xf>
    <xf numFmtId="3" fontId="11" fillId="6" borderId="33" xfId="0" applyNumberFormat="1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0" fillId="0" borderId="0" xfId="0" applyBorder="1"/>
    <xf numFmtId="1" fontId="11" fillId="9" borderId="35" xfId="0" applyNumberFormat="1" applyFont="1" applyFill="1" applyBorder="1" applyAlignment="1">
      <alignment horizontal="center"/>
    </xf>
    <xf numFmtId="1" fontId="11" fillId="9" borderId="53" xfId="0" applyNumberFormat="1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11" fillId="6" borderId="48" xfId="0" applyFont="1" applyFill="1" applyBorder="1" applyAlignment="1">
      <alignment horizontal="center"/>
    </xf>
    <xf numFmtId="0" fontId="11" fillId="6" borderId="34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9" borderId="31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9" borderId="33" xfId="0" applyFont="1" applyFill="1" applyBorder="1" applyAlignment="1">
      <alignment horizontal="center"/>
    </xf>
    <xf numFmtId="1" fontId="11" fillId="0" borderId="20" xfId="0" applyNumberFormat="1" applyFont="1" applyFill="1" applyBorder="1" applyAlignment="1">
      <alignment horizontal="center"/>
    </xf>
    <xf numFmtId="1" fontId="11" fillId="0" borderId="11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9" borderId="43" xfId="0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4" fontId="0" fillId="0" borderId="43" xfId="0" applyNumberFormat="1" applyFill="1" applyBorder="1" applyAlignment="1">
      <alignment horizontal="center"/>
    </xf>
    <xf numFmtId="4" fontId="11" fillId="0" borderId="31" xfId="0" applyNumberFormat="1" applyFont="1" applyFill="1" applyBorder="1" applyAlignment="1">
      <alignment horizontal="center"/>
    </xf>
    <xf numFmtId="4" fontId="0" fillId="0" borderId="33" xfId="0" applyNumberFormat="1" applyFill="1" applyBorder="1" applyAlignment="1">
      <alignment horizontal="center"/>
    </xf>
    <xf numFmtId="4" fontId="11" fillId="6" borderId="32" xfId="0" applyNumberFormat="1" applyFont="1" applyFill="1" applyBorder="1" applyAlignment="1">
      <alignment horizontal="center"/>
    </xf>
    <xf numFmtId="4" fontId="11" fillId="6" borderId="3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7" fontId="11" fillId="0" borderId="44" xfId="0" applyNumberFormat="1" applyFont="1" applyBorder="1" applyAlignment="1">
      <alignment horizontal="center"/>
    </xf>
    <xf numFmtId="37" fontId="11" fillId="0" borderId="61" xfId="0" applyNumberFormat="1" applyFont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center"/>
    </xf>
    <xf numFmtId="3" fontId="11" fillId="0" borderId="29" xfId="0" applyNumberFormat="1" applyFont="1" applyFill="1" applyBorder="1" applyAlignment="1">
      <alignment horizontal="center"/>
    </xf>
    <xf numFmtId="1" fontId="11" fillId="6" borderId="35" xfId="0" applyNumberFormat="1" applyFont="1" applyFill="1" applyBorder="1" applyAlignment="1">
      <alignment horizontal="center"/>
    </xf>
    <xf numFmtId="1" fontId="11" fillId="6" borderId="53" xfId="0" applyNumberFormat="1" applyFont="1" applyFill="1" applyBorder="1" applyAlignment="1">
      <alignment horizontal="center"/>
    </xf>
    <xf numFmtId="3" fontId="11" fillId="6" borderId="44" xfId="0" applyNumberFormat="1" applyFont="1" applyFill="1" applyBorder="1" applyAlignment="1">
      <alignment horizontal="center"/>
    </xf>
    <xf numFmtId="3" fontId="11" fillId="6" borderId="52" xfId="0" applyNumberFormat="1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9" borderId="19" xfId="0" applyFont="1" applyFill="1" applyBorder="1" applyAlignment="1">
      <alignment horizontal="center"/>
    </xf>
    <xf numFmtId="0" fontId="11" fillId="9" borderId="29" xfId="0" applyFont="1" applyFill="1" applyBorder="1" applyAlignment="1">
      <alignment horizontal="center"/>
    </xf>
    <xf numFmtId="0" fontId="11" fillId="9" borderId="47" xfId="0" applyFont="1" applyFill="1" applyBorder="1" applyAlignment="1">
      <alignment horizontal="center"/>
    </xf>
    <xf numFmtId="37" fontId="11" fillId="0" borderId="35" xfId="0" applyNumberFormat="1" applyFont="1" applyFill="1" applyBorder="1" applyAlignment="1">
      <alignment horizontal="center"/>
    </xf>
    <xf numFmtId="37" fontId="11" fillId="0" borderId="53" xfId="0" applyNumberFormat="1" applyFont="1" applyFill="1" applyBorder="1" applyAlignment="1">
      <alignment horizontal="center"/>
    </xf>
    <xf numFmtId="0" fontId="0" fillId="0" borderId="9" xfId="0" applyBorder="1" applyAlignment="1"/>
    <xf numFmtId="0" fontId="11" fillId="0" borderId="44" xfId="0" applyFont="1" applyFill="1" applyBorder="1" applyAlignment="1">
      <alignment horizontal="center"/>
    </xf>
    <xf numFmtId="0" fontId="11" fillId="0" borderId="51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1" fontId="11" fillId="6" borderId="3" xfId="0" applyNumberFormat="1" applyFont="1" applyFill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1" fontId="11" fillId="6" borderId="31" xfId="0" applyNumberFormat="1" applyFont="1" applyFill="1" applyBorder="1" applyAlignment="1">
      <alignment horizontal="center"/>
    </xf>
    <xf numFmtId="1" fontId="11" fillId="6" borderId="28" xfId="0" applyNumberFormat="1" applyFont="1" applyFill="1" applyBorder="1" applyAlignment="1">
      <alignment horizontal="center"/>
    </xf>
    <xf numFmtId="1" fontId="11" fillId="6" borderId="33" xfId="0" applyNumberFormat="1" applyFont="1" applyFill="1" applyBorder="1" applyAlignment="1">
      <alignment horizontal="center"/>
    </xf>
    <xf numFmtId="165" fontId="11" fillId="6" borderId="32" xfId="0" applyNumberFormat="1" applyFont="1" applyFill="1" applyBorder="1" applyAlignment="1">
      <alignment horizontal="center"/>
    </xf>
    <xf numFmtId="165" fontId="11" fillId="6" borderId="34" xfId="0" applyNumberFormat="1" applyFont="1" applyFill="1" applyBorder="1" applyAlignment="1">
      <alignment horizontal="center"/>
    </xf>
    <xf numFmtId="0" fontId="8" fillId="9" borderId="18" xfId="0" applyFont="1" applyFill="1" applyBorder="1" applyAlignment="1"/>
    <xf numFmtId="3" fontId="0" fillId="9" borderId="8" xfId="0" applyNumberFormat="1" applyFill="1" applyBorder="1"/>
    <xf numFmtId="3" fontId="0" fillId="9" borderId="43" xfId="0" applyNumberFormat="1" applyFill="1" applyBorder="1"/>
    <xf numFmtId="1" fontId="11" fillId="6" borderId="32" xfId="0" applyNumberFormat="1" applyFont="1" applyFill="1" applyBorder="1" applyAlignment="1">
      <alignment horizontal="center"/>
    </xf>
    <xf numFmtId="1" fontId="11" fillId="6" borderId="34" xfId="0" applyNumberFormat="1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0" fontId="11" fillId="9" borderId="30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8" borderId="35" xfId="0" applyFont="1" applyFill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0" fontId="11" fillId="8" borderId="53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0" fillId="6" borderId="8" xfId="0" applyFill="1" applyBorder="1"/>
    <xf numFmtId="0" fontId="0" fillId="6" borderId="43" xfId="0" applyFill="1" applyBorder="1"/>
    <xf numFmtId="3" fontId="11" fillId="9" borderId="19" xfId="0" applyNumberFormat="1" applyFont="1" applyFill="1" applyBorder="1" applyAlignment="1">
      <alignment horizontal="center"/>
    </xf>
    <xf numFmtId="3" fontId="11" fillId="9" borderId="29" xfId="0" applyNumberFormat="1" applyFont="1" applyFill="1" applyBorder="1" applyAlignment="1">
      <alignment horizontal="center"/>
    </xf>
    <xf numFmtId="3" fontId="11" fillId="9" borderId="47" xfId="0" applyNumberFormat="1" applyFont="1" applyFill="1" applyBorder="1" applyAlignment="1">
      <alignment horizontal="center"/>
    </xf>
    <xf numFmtId="0" fontId="8" fillId="9" borderId="32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left"/>
    </xf>
    <xf numFmtId="0" fontId="8" fillId="9" borderId="67" xfId="0" applyFont="1" applyFill="1" applyBorder="1" applyAlignment="1">
      <alignment horizontal="left"/>
    </xf>
    <xf numFmtId="0" fontId="8" fillId="9" borderId="68" xfId="0" applyFont="1" applyFill="1" applyBorder="1" applyAlignment="1">
      <alignment horizontal="left"/>
    </xf>
    <xf numFmtId="0" fontId="11" fillId="9" borderId="0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8" borderId="57" xfId="0" applyFont="1" applyFill="1" applyBorder="1" applyAlignment="1">
      <alignment horizontal="center"/>
    </xf>
    <xf numFmtId="0" fontId="11" fillId="8" borderId="18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/>
    </xf>
    <xf numFmtId="3" fontId="11" fillId="9" borderId="35" xfId="0" applyNumberFormat="1" applyFont="1" applyFill="1" applyBorder="1" applyAlignment="1">
      <alignment horizontal="center"/>
    </xf>
    <xf numFmtId="3" fontId="11" fillId="9" borderId="53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1" fontId="11" fillId="0" borderId="3" xfId="0" applyNumberFormat="1" applyFont="1" applyFill="1" applyBorder="1" applyAlignment="1">
      <alignment horizontal="center"/>
    </xf>
    <xf numFmtId="1" fontId="11" fillId="0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1042148</xdr:colOff>
      <xdr:row>1</xdr:row>
      <xdr:rowOff>0</xdr:rowOff>
    </xdr:to>
    <xdr:pic>
      <xdr:nvPicPr>
        <xdr:cNvPr id="3" name="Рисунок 2" descr="160427 Logo_wb ol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22569" cy="218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1:U831"/>
  <sheetViews>
    <sheetView tabSelected="1" view="pageBreakPreview" zoomScale="95" zoomScaleNormal="100" zoomScaleSheetLayoutView="95" workbookViewId="0">
      <selection activeCell="H3" sqref="H3"/>
    </sheetView>
  </sheetViews>
  <sheetFormatPr defaultRowHeight="15"/>
  <cols>
    <col min="1" max="1" width="40.5703125" style="15" customWidth="1" collapsed="1"/>
    <col min="2" max="2" width="9.140625" style="13" collapsed="1"/>
    <col min="3" max="3" width="47.7109375" style="20" customWidth="1" collapsed="1"/>
    <col min="4" max="4" width="9.5703125" style="28" customWidth="1" collapsed="1"/>
    <col min="5" max="5" width="9.5703125" style="29" customWidth="1" collapsed="1"/>
    <col min="6" max="6" width="16" style="25" customWidth="1" collapsed="1"/>
    <col min="7" max="19" width="14.42578125" customWidth="1" collapsed="1"/>
    <col min="20" max="20" width="8.7109375" customWidth="1" collapsed="1"/>
    <col min="21" max="21" width="10.7109375" customWidth="1" collapsed="1"/>
  </cols>
  <sheetData>
    <row r="1" spans="1:17" ht="171.75" customHeight="1" thickBot="1">
      <c r="A1" s="381"/>
      <c r="B1" s="382"/>
      <c r="C1" s="383"/>
      <c r="D1" s="652" t="s">
        <v>503</v>
      </c>
      <c r="E1" s="652"/>
      <c r="F1" s="652"/>
    </row>
    <row r="2" spans="1:17" ht="34.5" customHeight="1" thickBot="1">
      <c r="A2" s="392"/>
      <c r="B2" s="2"/>
      <c r="C2" s="393"/>
      <c r="D2" s="641" t="s">
        <v>495</v>
      </c>
      <c r="E2" s="642"/>
      <c r="F2" s="643"/>
    </row>
    <row r="3" spans="1:17" s="1" customFormat="1" ht="15.75" thickBot="1">
      <c r="A3" s="3" t="s">
        <v>0</v>
      </c>
      <c r="B3" s="2" t="s">
        <v>2</v>
      </c>
      <c r="C3" s="21" t="s">
        <v>7</v>
      </c>
      <c r="D3" s="570" t="s">
        <v>131</v>
      </c>
      <c r="E3" s="571"/>
      <c r="F3" s="572"/>
      <c r="O3" s="707" t="s">
        <v>147</v>
      </c>
      <c r="P3" s="707"/>
    </row>
    <row r="4" spans="1:17" s="5" customFormat="1" ht="15.75" thickBot="1">
      <c r="A4" s="32" t="s">
        <v>1</v>
      </c>
      <c r="B4" s="33"/>
      <c r="C4" s="34"/>
      <c r="D4" s="444" t="s">
        <v>11</v>
      </c>
      <c r="E4" s="446"/>
      <c r="F4" s="24" t="s">
        <v>12</v>
      </c>
      <c r="I4" s="718" t="s">
        <v>7</v>
      </c>
      <c r="J4" s="719"/>
      <c r="K4" s="720"/>
      <c r="L4" s="207"/>
      <c r="M4" s="207"/>
      <c r="O4" s="144" t="s">
        <v>145</v>
      </c>
      <c r="P4" s="145" t="s">
        <v>146</v>
      </c>
    </row>
    <row r="5" spans="1:17" s="166" customFormat="1" ht="15.75" thickBot="1">
      <c r="A5" s="94" t="s">
        <v>1</v>
      </c>
      <c r="B5" s="87" t="s">
        <v>3</v>
      </c>
      <c r="C5" s="170" t="s">
        <v>373</v>
      </c>
      <c r="D5" s="438">
        <f>J5*F5</f>
        <v>1614.6</v>
      </c>
      <c r="E5" s="440"/>
      <c r="F5" s="101">
        <v>59800</v>
      </c>
      <c r="I5" s="208">
        <v>27</v>
      </c>
      <c r="J5" s="209">
        <f t="shared" ref="J5:J63" si="0">I5/K5</f>
        <v>2.7E-2</v>
      </c>
      <c r="K5" s="210">
        <v>1000</v>
      </c>
      <c r="L5"/>
      <c r="M5"/>
      <c r="O5" s="156"/>
      <c r="P5" s="157"/>
    </row>
    <row r="6" spans="1:17">
      <c r="A6" s="65" t="s">
        <v>1</v>
      </c>
      <c r="B6" s="61" t="s">
        <v>3</v>
      </c>
      <c r="C6" s="148" t="s">
        <v>242</v>
      </c>
      <c r="D6" s="638">
        <f>F5*J6</f>
        <v>1674.4</v>
      </c>
      <c r="E6" s="640"/>
      <c r="F6" s="185"/>
      <c r="I6" s="211">
        <v>28</v>
      </c>
      <c r="J6" s="212">
        <f t="shared" si="0"/>
        <v>2.8000000000000001E-2</v>
      </c>
      <c r="K6" s="213">
        <v>1000</v>
      </c>
      <c r="O6" s="125">
        <v>43910</v>
      </c>
      <c r="P6" s="105">
        <f>O6*10%</f>
        <v>4391</v>
      </c>
      <c r="Q6" s="111"/>
    </row>
    <row r="7" spans="1:17">
      <c r="A7" s="65" t="s">
        <v>1</v>
      </c>
      <c r="B7" s="61" t="s">
        <v>3</v>
      </c>
      <c r="C7" s="307" t="s">
        <v>175</v>
      </c>
      <c r="D7" s="419">
        <f>F5*J7</f>
        <v>1794</v>
      </c>
      <c r="E7" s="421"/>
      <c r="F7" s="79"/>
      <c r="I7" s="211">
        <v>30</v>
      </c>
      <c r="J7" s="212">
        <f t="shared" si="0"/>
        <v>0.03</v>
      </c>
      <c r="K7" s="213">
        <v>1000</v>
      </c>
      <c r="O7" s="164"/>
      <c r="P7" s="31"/>
      <c r="Q7" s="111"/>
    </row>
    <row r="8" spans="1:17">
      <c r="A8" s="69" t="s">
        <v>1</v>
      </c>
      <c r="B8" s="147" t="s">
        <v>3</v>
      </c>
      <c r="C8" s="307" t="s">
        <v>433</v>
      </c>
      <c r="D8" s="419">
        <f>F5*J8</f>
        <v>1973.4</v>
      </c>
      <c r="E8" s="421"/>
      <c r="F8" s="79"/>
      <c r="I8" s="211">
        <v>33</v>
      </c>
      <c r="J8" s="212">
        <f t="shared" si="0"/>
        <v>3.3000000000000002E-2</v>
      </c>
      <c r="K8" s="213">
        <v>1000</v>
      </c>
      <c r="O8" s="164"/>
      <c r="P8" s="31"/>
      <c r="Q8" s="111"/>
    </row>
    <row r="9" spans="1:17" ht="15.75" thickBot="1">
      <c r="A9" s="196" t="s">
        <v>1</v>
      </c>
      <c r="B9" s="244" t="s">
        <v>3</v>
      </c>
      <c r="C9" s="308" t="s">
        <v>243</v>
      </c>
      <c r="D9" s="659">
        <f>F5*J9</f>
        <v>2093</v>
      </c>
      <c r="E9" s="660"/>
      <c r="F9" s="229"/>
      <c r="I9" s="214">
        <v>35</v>
      </c>
      <c r="J9" s="204">
        <f t="shared" si="0"/>
        <v>3.5000000000000003E-2</v>
      </c>
      <c r="K9" s="205">
        <v>1000</v>
      </c>
      <c r="O9" s="164"/>
      <c r="P9" s="31"/>
      <c r="Q9" s="111"/>
    </row>
    <row r="10" spans="1:17">
      <c r="A10" s="186" t="s">
        <v>1</v>
      </c>
      <c r="B10" s="187" t="s">
        <v>4</v>
      </c>
      <c r="C10" s="309" t="s">
        <v>311</v>
      </c>
      <c r="D10" s="438">
        <f>J10*F10</f>
        <v>955.50000000000011</v>
      </c>
      <c r="E10" s="440"/>
      <c r="F10" s="188">
        <v>45500</v>
      </c>
      <c r="I10" s="208">
        <v>21</v>
      </c>
      <c r="J10" s="215">
        <f t="shared" si="0"/>
        <v>2.1000000000000001E-2</v>
      </c>
      <c r="K10" s="210">
        <v>1000</v>
      </c>
      <c r="O10" s="164"/>
      <c r="P10" s="31"/>
      <c r="Q10" s="111"/>
    </row>
    <row r="11" spans="1:17">
      <c r="A11" s="77" t="s">
        <v>1</v>
      </c>
      <c r="B11" s="78" t="s">
        <v>4</v>
      </c>
      <c r="C11" s="310" t="s">
        <v>374</v>
      </c>
      <c r="D11" s="419">
        <f>F10*J11</f>
        <v>1228.5</v>
      </c>
      <c r="E11" s="421"/>
      <c r="F11" s="184"/>
      <c r="I11" s="211">
        <v>27</v>
      </c>
      <c r="J11" s="212">
        <f t="shared" si="0"/>
        <v>2.7E-2</v>
      </c>
      <c r="K11" s="213">
        <v>1000</v>
      </c>
      <c r="O11" s="107">
        <v>36718</v>
      </c>
      <c r="P11" s="31">
        <f>O11*10%</f>
        <v>3671.8</v>
      </c>
      <c r="Q11" s="111"/>
    </row>
    <row r="12" spans="1:17">
      <c r="A12" s="77" t="s">
        <v>1</v>
      </c>
      <c r="B12" s="78" t="s">
        <v>4</v>
      </c>
      <c r="C12" s="310" t="s">
        <v>364</v>
      </c>
      <c r="D12" s="419">
        <f>F10*J12</f>
        <v>1365</v>
      </c>
      <c r="E12" s="421"/>
      <c r="F12" s="184"/>
      <c r="I12" s="211">
        <v>30</v>
      </c>
      <c r="J12" s="212">
        <f t="shared" si="0"/>
        <v>0.03</v>
      </c>
      <c r="K12" s="213">
        <v>1000</v>
      </c>
      <c r="O12" s="107"/>
      <c r="P12" s="31"/>
      <c r="Q12" s="111"/>
    </row>
    <row r="13" spans="1:17">
      <c r="A13" s="77" t="s">
        <v>1</v>
      </c>
      <c r="B13" s="78" t="s">
        <v>4</v>
      </c>
      <c r="C13" s="307" t="s">
        <v>433</v>
      </c>
      <c r="D13" s="419">
        <f>F10*J13</f>
        <v>1501.5</v>
      </c>
      <c r="E13" s="421"/>
      <c r="F13" s="184"/>
      <c r="I13" s="211">
        <v>33</v>
      </c>
      <c r="J13" s="212">
        <f>I13/K13</f>
        <v>3.3000000000000002E-2</v>
      </c>
      <c r="K13" s="213">
        <v>1000</v>
      </c>
      <c r="O13" s="107"/>
      <c r="P13" s="31"/>
      <c r="Q13" s="111"/>
    </row>
    <row r="14" spans="1:17">
      <c r="A14" s="69" t="s">
        <v>1</v>
      </c>
      <c r="B14" s="147" t="s">
        <v>4</v>
      </c>
      <c r="C14" s="310" t="s">
        <v>243</v>
      </c>
      <c r="D14" s="430">
        <f>F10*J14</f>
        <v>1592.5000000000002</v>
      </c>
      <c r="E14" s="432"/>
      <c r="F14" s="355"/>
      <c r="I14" s="211">
        <v>35</v>
      </c>
      <c r="J14" s="212">
        <f t="shared" si="0"/>
        <v>3.5000000000000003E-2</v>
      </c>
      <c r="K14" s="213">
        <v>1000</v>
      </c>
      <c r="O14" s="107"/>
      <c r="P14" s="31"/>
      <c r="Q14" s="111"/>
    </row>
    <row r="15" spans="1:17" ht="15.75" thickBot="1">
      <c r="A15" s="200" t="s">
        <v>1</v>
      </c>
      <c r="B15" s="201" t="s">
        <v>4</v>
      </c>
      <c r="C15" s="307" t="s">
        <v>174</v>
      </c>
      <c r="D15" s="655">
        <f>F10*J15</f>
        <v>1820</v>
      </c>
      <c r="E15" s="656"/>
      <c r="F15" s="356"/>
      <c r="I15" s="214">
        <v>40</v>
      </c>
      <c r="J15" s="204">
        <f t="shared" si="0"/>
        <v>0.04</v>
      </c>
      <c r="K15" s="205">
        <v>1000</v>
      </c>
      <c r="O15" s="107">
        <v>36718</v>
      </c>
      <c r="P15" s="31">
        <f>O15*10%</f>
        <v>3671.8</v>
      </c>
      <c r="Q15" s="111"/>
    </row>
    <row r="16" spans="1:17" ht="15.75" thickBot="1">
      <c r="A16" s="220" t="s">
        <v>1</v>
      </c>
      <c r="B16" s="225" t="s">
        <v>8</v>
      </c>
      <c r="C16" s="311" t="s">
        <v>230</v>
      </c>
      <c r="D16" s="661">
        <f>J16*F16</f>
        <v>1022</v>
      </c>
      <c r="E16" s="662"/>
      <c r="F16" s="357">
        <v>36500</v>
      </c>
      <c r="I16" s="216">
        <v>28</v>
      </c>
      <c r="J16" s="217">
        <f t="shared" si="0"/>
        <v>2.8000000000000001E-2</v>
      </c>
      <c r="K16" s="218">
        <v>1000</v>
      </c>
      <c r="O16" s="107">
        <v>29500</v>
      </c>
      <c r="P16" s="31">
        <f>O16*10%</f>
        <v>2950</v>
      </c>
      <c r="Q16" s="111"/>
    </row>
    <row r="17" spans="1:17">
      <c r="A17" s="186" t="s">
        <v>1</v>
      </c>
      <c r="B17" s="187" t="s">
        <v>5</v>
      </c>
      <c r="C17" s="309" t="s">
        <v>311</v>
      </c>
      <c r="D17" s="657">
        <f>J17*F17</f>
        <v>672</v>
      </c>
      <c r="E17" s="658"/>
      <c r="F17" s="358">
        <v>32000</v>
      </c>
      <c r="I17" s="208">
        <v>21</v>
      </c>
      <c r="J17" s="209">
        <f>I17/K17</f>
        <v>2.1000000000000001E-2</v>
      </c>
      <c r="K17" s="210">
        <v>1000</v>
      </c>
      <c r="O17" s="107"/>
      <c r="P17" s="31"/>
      <c r="Q17" s="111"/>
    </row>
    <row r="18" spans="1:17">
      <c r="A18" s="77" t="s">
        <v>1</v>
      </c>
      <c r="B18" s="78" t="s">
        <v>5</v>
      </c>
      <c r="C18" s="310" t="s">
        <v>293</v>
      </c>
      <c r="D18" s="537">
        <f>F17*J18</f>
        <v>704</v>
      </c>
      <c r="E18" s="539"/>
      <c r="F18" s="346"/>
      <c r="I18" s="211">
        <v>22</v>
      </c>
      <c r="J18" s="4">
        <f>I18/K18</f>
        <v>2.1999999999999999E-2</v>
      </c>
      <c r="K18" s="213">
        <v>1000</v>
      </c>
      <c r="O18" s="107"/>
      <c r="P18" s="31"/>
      <c r="Q18" s="111"/>
    </row>
    <row r="19" spans="1:17">
      <c r="A19" s="77" t="s">
        <v>1</v>
      </c>
      <c r="B19" s="78" t="s">
        <v>5</v>
      </c>
      <c r="C19" s="310" t="s">
        <v>374</v>
      </c>
      <c r="D19" s="537">
        <f>F17*J19</f>
        <v>864</v>
      </c>
      <c r="E19" s="539"/>
      <c r="F19" s="346"/>
      <c r="I19" s="211">
        <v>27</v>
      </c>
      <c r="J19" s="212">
        <f t="shared" si="0"/>
        <v>2.7E-2</v>
      </c>
      <c r="K19" s="213">
        <v>1000</v>
      </c>
      <c r="O19" s="107">
        <v>23465</v>
      </c>
      <c r="P19" s="31">
        <f>O19*10%</f>
        <v>2346.5</v>
      </c>
      <c r="Q19" s="111"/>
    </row>
    <row r="20" spans="1:17">
      <c r="A20" s="77" t="s">
        <v>1</v>
      </c>
      <c r="B20" s="78" t="s">
        <v>5</v>
      </c>
      <c r="C20" s="310" t="s">
        <v>375</v>
      </c>
      <c r="D20" s="537">
        <f>F17*J20</f>
        <v>960</v>
      </c>
      <c r="E20" s="539"/>
      <c r="F20" s="346"/>
      <c r="I20" s="211">
        <v>30</v>
      </c>
      <c r="J20" s="212">
        <f t="shared" si="0"/>
        <v>0.03</v>
      </c>
      <c r="K20" s="213">
        <v>1000</v>
      </c>
      <c r="O20" s="107"/>
      <c r="P20" s="31"/>
      <c r="Q20" s="111"/>
    </row>
    <row r="21" spans="1:17">
      <c r="A21" s="77" t="s">
        <v>1</v>
      </c>
      <c r="B21" s="78" t="s">
        <v>5</v>
      </c>
      <c r="C21" s="307" t="s">
        <v>433</v>
      </c>
      <c r="D21" s="537">
        <f>F17*J21</f>
        <v>1056</v>
      </c>
      <c r="E21" s="539"/>
      <c r="F21" s="346"/>
      <c r="I21" s="211">
        <v>33</v>
      </c>
      <c r="J21" s="212">
        <f>I21/K21</f>
        <v>3.3000000000000002E-2</v>
      </c>
      <c r="K21" s="213">
        <v>1000</v>
      </c>
      <c r="O21" s="107"/>
      <c r="P21" s="31"/>
      <c r="Q21" s="111"/>
    </row>
    <row r="22" spans="1:17">
      <c r="A22" s="77" t="s">
        <v>1</v>
      </c>
      <c r="B22" s="78" t="s">
        <v>5</v>
      </c>
      <c r="C22" s="310" t="s">
        <v>243</v>
      </c>
      <c r="D22" s="537">
        <f>F17*J22</f>
        <v>1120</v>
      </c>
      <c r="E22" s="539"/>
      <c r="F22" s="346"/>
      <c r="I22" s="211">
        <v>35</v>
      </c>
      <c r="J22" s="212">
        <f t="shared" si="0"/>
        <v>3.5000000000000003E-2</v>
      </c>
      <c r="K22" s="213">
        <v>1000</v>
      </c>
      <c r="O22" s="107"/>
      <c r="P22" s="31"/>
      <c r="Q22" s="111"/>
    </row>
    <row r="23" spans="1:17" ht="15.75" thickBot="1">
      <c r="A23" s="200" t="s">
        <v>1</v>
      </c>
      <c r="B23" s="201" t="s">
        <v>5</v>
      </c>
      <c r="C23" s="312" t="s">
        <v>9</v>
      </c>
      <c r="D23" s="655">
        <f>F17*J23</f>
        <v>1440</v>
      </c>
      <c r="E23" s="656"/>
      <c r="F23" s="359"/>
      <c r="I23" s="211">
        <v>45</v>
      </c>
      <c r="J23" s="4">
        <f t="shared" si="0"/>
        <v>4.4999999999999998E-2</v>
      </c>
      <c r="K23" s="213">
        <v>1000</v>
      </c>
      <c r="O23" s="107">
        <v>23465</v>
      </c>
      <c r="P23" s="31">
        <f>O23*10%</f>
        <v>2346.5</v>
      </c>
      <c r="Q23" s="111"/>
    </row>
    <row r="24" spans="1:17">
      <c r="A24" s="186" t="s">
        <v>1</v>
      </c>
      <c r="B24" s="187" t="s">
        <v>149</v>
      </c>
      <c r="C24" s="309" t="s">
        <v>311</v>
      </c>
      <c r="D24" s="657">
        <f>J24*F24</f>
        <v>472.50000000000006</v>
      </c>
      <c r="E24" s="658"/>
      <c r="F24" s="358">
        <v>22500</v>
      </c>
      <c r="I24" s="208">
        <v>21</v>
      </c>
      <c r="J24" s="209">
        <f>I24/K24</f>
        <v>2.1000000000000001E-2</v>
      </c>
      <c r="K24" s="210">
        <v>1000</v>
      </c>
      <c r="O24" s="107"/>
      <c r="P24" s="31"/>
      <c r="Q24" s="111"/>
    </row>
    <row r="25" spans="1:17">
      <c r="A25" s="69" t="s">
        <v>1</v>
      </c>
      <c r="B25" s="147" t="s">
        <v>149</v>
      </c>
      <c r="C25" s="307" t="s">
        <v>366</v>
      </c>
      <c r="D25" s="430">
        <f>F24*J25</f>
        <v>607.5</v>
      </c>
      <c r="E25" s="432"/>
      <c r="F25" s="355"/>
      <c r="I25" s="211">
        <v>27</v>
      </c>
      <c r="J25" s="4">
        <f t="shared" si="0"/>
        <v>2.7E-2</v>
      </c>
      <c r="K25" s="213">
        <v>1000</v>
      </c>
      <c r="O25" s="107"/>
      <c r="P25" s="31"/>
      <c r="Q25" s="111"/>
    </row>
    <row r="26" spans="1:17">
      <c r="A26" s="77" t="s">
        <v>1</v>
      </c>
      <c r="B26" s="78" t="s">
        <v>149</v>
      </c>
      <c r="C26" s="310" t="s">
        <v>365</v>
      </c>
      <c r="D26" s="537">
        <f>F24*J26</f>
        <v>675</v>
      </c>
      <c r="E26" s="539"/>
      <c r="F26" s="355"/>
      <c r="I26" s="211">
        <v>30</v>
      </c>
      <c r="J26" s="212">
        <f t="shared" si="0"/>
        <v>0.03</v>
      </c>
      <c r="K26" s="213">
        <v>1000</v>
      </c>
      <c r="O26" s="107"/>
      <c r="P26" s="31"/>
      <c r="Q26" s="111"/>
    </row>
    <row r="27" spans="1:17">
      <c r="A27" s="77" t="s">
        <v>1</v>
      </c>
      <c r="B27" s="78" t="s">
        <v>149</v>
      </c>
      <c r="C27" s="310" t="s">
        <v>426</v>
      </c>
      <c r="D27" s="419">
        <f>F24*J27</f>
        <v>742.5</v>
      </c>
      <c r="E27" s="421"/>
      <c r="F27" s="184"/>
      <c r="I27" s="211">
        <v>33</v>
      </c>
      <c r="J27" s="212">
        <f t="shared" si="0"/>
        <v>3.3000000000000002E-2</v>
      </c>
      <c r="K27" s="213">
        <v>1000</v>
      </c>
      <c r="O27" s="107"/>
      <c r="P27" s="31"/>
      <c r="Q27" s="111"/>
    </row>
    <row r="28" spans="1:17">
      <c r="A28" s="66" t="s">
        <v>1</v>
      </c>
      <c r="B28" s="62" t="s">
        <v>149</v>
      </c>
      <c r="C28" s="76" t="s">
        <v>243</v>
      </c>
      <c r="D28" s="419">
        <f>F24*J28</f>
        <v>787.50000000000011</v>
      </c>
      <c r="E28" s="421"/>
      <c r="F28" s="184"/>
      <c r="I28" s="211">
        <v>35</v>
      </c>
      <c r="J28" s="212">
        <f t="shared" si="0"/>
        <v>3.5000000000000003E-2</v>
      </c>
      <c r="K28" s="213">
        <v>1000</v>
      </c>
      <c r="O28" s="107"/>
      <c r="P28" s="31"/>
      <c r="Q28" s="111"/>
    </row>
    <row r="29" spans="1:17" ht="15.75" thickBot="1">
      <c r="A29" s="95" t="s">
        <v>1</v>
      </c>
      <c r="B29" s="75" t="s">
        <v>149</v>
      </c>
      <c r="C29" s="197" t="s">
        <v>174</v>
      </c>
      <c r="D29" s="628">
        <f>F24*J29</f>
        <v>900</v>
      </c>
      <c r="E29" s="630"/>
      <c r="F29" s="237"/>
      <c r="I29" s="211">
        <v>40</v>
      </c>
      <c r="J29" s="212">
        <f t="shared" si="0"/>
        <v>0.04</v>
      </c>
      <c r="K29" s="213">
        <v>1000</v>
      </c>
      <c r="O29" s="107"/>
      <c r="P29" s="31"/>
      <c r="Q29" s="111"/>
    </row>
    <row r="30" spans="1:17">
      <c r="A30" s="94" t="s">
        <v>1</v>
      </c>
      <c r="B30" s="87" t="s">
        <v>6</v>
      </c>
      <c r="C30" s="170" t="s">
        <v>312</v>
      </c>
      <c r="D30" s="438">
        <f>J30*F30</f>
        <v>325.5</v>
      </c>
      <c r="E30" s="440"/>
      <c r="F30" s="101">
        <v>15500</v>
      </c>
      <c r="G30" s="4"/>
      <c r="H30" s="4"/>
      <c r="I30" s="208">
        <v>21</v>
      </c>
      <c r="J30" s="209">
        <f>I30/K30</f>
        <v>2.1000000000000001E-2</v>
      </c>
      <c r="K30" s="210">
        <v>1000</v>
      </c>
      <c r="O30" s="107"/>
      <c r="P30" s="31"/>
      <c r="Q30" s="111"/>
    </row>
    <row r="31" spans="1:17">
      <c r="A31" s="65" t="s">
        <v>1</v>
      </c>
      <c r="B31" s="61" t="s">
        <v>6</v>
      </c>
      <c r="C31" s="148" t="s">
        <v>294</v>
      </c>
      <c r="D31" s="638">
        <f>F30*J31</f>
        <v>341</v>
      </c>
      <c r="E31" s="640"/>
      <c r="F31" s="185"/>
      <c r="I31" s="211">
        <v>22</v>
      </c>
      <c r="J31" s="4">
        <f t="shared" si="0"/>
        <v>2.1999999999999999E-2</v>
      </c>
      <c r="K31" s="213">
        <v>1000</v>
      </c>
      <c r="O31" s="107"/>
      <c r="P31" s="31"/>
      <c r="Q31" s="111"/>
    </row>
    <row r="32" spans="1:17">
      <c r="A32" s="66" t="s">
        <v>1</v>
      </c>
      <c r="B32" s="62" t="s">
        <v>6</v>
      </c>
      <c r="C32" s="76" t="s">
        <v>10</v>
      </c>
      <c r="D32" s="419">
        <f>F30*J32</f>
        <v>434</v>
      </c>
      <c r="E32" s="421"/>
      <c r="F32" s="185"/>
      <c r="I32" s="211">
        <v>28</v>
      </c>
      <c r="J32" s="4">
        <f t="shared" si="0"/>
        <v>2.8000000000000001E-2</v>
      </c>
      <c r="K32" s="213">
        <v>1000</v>
      </c>
      <c r="O32" s="107">
        <v>15593</v>
      </c>
      <c r="P32" s="31">
        <f>O32*10%</f>
        <v>1559.3000000000002</v>
      </c>
      <c r="Q32" s="111"/>
    </row>
    <row r="33" spans="1:17">
      <c r="A33" s="66" t="s">
        <v>1</v>
      </c>
      <c r="B33" s="62" t="s">
        <v>6</v>
      </c>
      <c r="C33" s="76" t="s">
        <v>175</v>
      </c>
      <c r="D33" s="419">
        <f>F30*J33</f>
        <v>465</v>
      </c>
      <c r="E33" s="421"/>
      <c r="F33" s="185"/>
      <c r="I33" s="211">
        <v>30</v>
      </c>
      <c r="J33" s="212">
        <f t="shared" si="0"/>
        <v>0.03</v>
      </c>
      <c r="K33" s="213">
        <v>1000</v>
      </c>
      <c r="O33" s="107">
        <v>15593</v>
      </c>
      <c r="P33" s="31">
        <f>O33*10%</f>
        <v>1559.3000000000002</v>
      </c>
      <c r="Q33" s="111"/>
    </row>
    <row r="34" spans="1:17">
      <c r="A34" s="66" t="s">
        <v>1</v>
      </c>
      <c r="B34" s="62" t="s">
        <v>6</v>
      </c>
      <c r="C34" s="76" t="s">
        <v>174</v>
      </c>
      <c r="D34" s="419">
        <f>F30*J34</f>
        <v>620</v>
      </c>
      <c r="E34" s="421"/>
      <c r="F34" s="185"/>
      <c r="I34" s="211">
        <v>40</v>
      </c>
      <c r="J34" s="212">
        <f t="shared" si="0"/>
        <v>0.04</v>
      </c>
      <c r="K34" s="213">
        <v>1000</v>
      </c>
      <c r="O34" s="107"/>
      <c r="P34" s="31"/>
      <c r="Q34" s="111"/>
    </row>
    <row r="35" spans="1:17" ht="15.75" thickBot="1">
      <c r="A35" s="95" t="s">
        <v>13</v>
      </c>
      <c r="B35" s="75" t="s">
        <v>6</v>
      </c>
      <c r="C35" s="197" t="s">
        <v>9</v>
      </c>
      <c r="D35" s="628">
        <f>F30*J35</f>
        <v>697.5</v>
      </c>
      <c r="E35" s="630"/>
      <c r="F35" s="229"/>
      <c r="I35" s="214">
        <v>45</v>
      </c>
      <c r="J35" s="204">
        <f t="shared" si="0"/>
        <v>4.4999999999999998E-2</v>
      </c>
      <c r="K35" s="205">
        <v>1000</v>
      </c>
      <c r="O35" s="107">
        <v>15593</v>
      </c>
      <c r="P35" s="31">
        <f>O35*10%</f>
        <v>1559.3000000000002</v>
      </c>
      <c r="Q35" s="111"/>
    </row>
    <row r="36" spans="1:17">
      <c r="A36" s="65" t="s">
        <v>14</v>
      </c>
      <c r="B36" s="61" t="s">
        <v>3</v>
      </c>
      <c r="C36" s="148" t="s">
        <v>15</v>
      </c>
      <c r="D36" s="638">
        <f>J36*F36</f>
        <v>1794</v>
      </c>
      <c r="E36" s="651"/>
      <c r="F36" s="101">
        <v>59800</v>
      </c>
      <c r="I36" s="211">
        <v>30</v>
      </c>
      <c r="J36" s="212">
        <f t="shared" si="0"/>
        <v>0.03</v>
      </c>
      <c r="K36" s="213">
        <v>1000</v>
      </c>
      <c r="O36" s="107">
        <v>43910</v>
      </c>
      <c r="P36" s="31">
        <f>O36*10%</f>
        <v>4391</v>
      </c>
      <c r="Q36" s="111"/>
    </row>
    <row r="37" spans="1:17">
      <c r="A37" s="66" t="s">
        <v>14</v>
      </c>
      <c r="B37" s="62" t="s">
        <v>4</v>
      </c>
      <c r="C37" s="76" t="s">
        <v>15</v>
      </c>
      <c r="D37" s="419">
        <f>J37*F37</f>
        <v>1365</v>
      </c>
      <c r="E37" s="710"/>
      <c r="F37" s="79">
        <v>45500</v>
      </c>
      <c r="I37" s="211">
        <v>30</v>
      </c>
      <c r="J37" s="212">
        <f t="shared" si="0"/>
        <v>0.03</v>
      </c>
      <c r="K37" s="213">
        <v>1000</v>
      </c>
      <c r="O37" s="107">
        <v>36718</v>
      </c>
      <c r="P37" s="31">
        <f>O37*10%</f>
        <v>3671.8</v>
      </c>
      <c r="Q37" s="111"/>
    </row>
    <row r="38" spans="1:17">
      <c r="A38" s="66" t="s">
        <v>14</v>
      </c>
      <c r="B38" s="62" t="s">
        <v>5</v>
      </c>
      <c r="C38" s="76" t="s">
        <v>15</v>
      </c>
      <c r="D38" s="419">
        <f>J38*F38</f>
        <v>870</v>
      </c>
      <c r="E38" s="710"/>
      <c r="F38" s="79">
        <v>29000</v>
      </c>
      <c r="I38" s="211">
        <v>30</v>
      </c>
      <c r="J38" s="212">
        <f t="shared" si="0"/>
        <v>0.03</v>
      </c>
      <c r="K38" s="213">
        <v>1000</v>
      </c>
      <c r="O38" s="107">
        <v>23465</v>
      </c>
      <c r="P38" s="31">
        <f>O38*10%</f>
        <v>2346.5</v>
      </c>
      <c r="Q38" s="111"/>
    </row>
    <row r="39" spans="1:17" ht="15.75" thickBot="1">
      <c r="A39" s="67" t="s">
        <v>14</v>
      </c>
      <c r="B39" s="75" t="s">
        <v>149</v>
      </c>
      <c r="C39" s="190" t="s">
        <v>15</v>
      </c>
      <c r="D39" s="711">
        <f>J39*F39</f>
        <v>675</v>
      </c>
      <c r="E39" s="712"/>
      <c r="F39" s="100">
        <v>22500</v>
      </c>
      <c r="I39" s="214">
        <v>30</v>
      </c>
      <c r="J39" s="219">
        <f t="shared" si="0"/>
        <v>0.03</v>
      </c>
      <c r="K39" s="205">
        <v>1000</v>
      </c>
      <c r="O39" s="109">
        <v>15593</v>
      </c>
      <c r="P39" s="143">
        <f>O39*10%</f>
        <v>1559.3000000000002</v>
      </c>
      <c r="Q39" s="111"/>
    </row>
    <row r="40" spans="1:17" s="6" customFormat="1" ht="15.75" thickBot="1">
      <c r="A40" s="36" t="s">
        <v>16</v>
      </c>
      <c r="B40" s="37"/>
      <c r="C40" s="38"/>
      <c r="D40" s="444" t="s">
        <v>11</v>
      </c>
      <c r="E40" s="446"/>
      <c r="F40" s="103" t="s">
        <v>12</v>
      </c>
      <c r="J40" s="6">
        <f t="shared" si="0"/>
        <v>0</v>
      </c>
      <c r="K40" s="6">
        <v>1000</v>
      </c>
      <c r="O40" s="144" t="s">
        <v>145</v>
      </c>
      <c r="P40" s="145" t="s">
        <v>146</v>
      </c>
    </row>
    <row r="41" spans="1:17" ht="15.75" thickBot="1">
      <c r="A41" s="65" t="s">
        <v>16</v>
      </c>
      <c r="B41" s="61" t="s">
        <v>4</v>
      </c>
      <c r="C41" s="30" t="s">
        <v>17</v>
      </c>
      <c r="D41" s="708">
        <f>J41*F41</f>
        <v>1818</v>
      </c>
      <c r="E41" s="709"/>
      <c r="F41" s="101">
        <v>40400</v>
      </c>
      <c r="I41" s="208">
        <v>45</v>
      </c>
      <c r="J41" s="209">
        <f t="shared" si="0"/>
        <v>4.4999999999999998E-2</v>
      </c>
      <c r="K41" s="210">
        <v>1000</v>
      </c>
      <c r="O41" s="39">
        <v>36718</v>
      </c>
      <c r="P41" s="39">
        <f>O41*10%</f>
        <v>3671.8</v>
      </c>
      <c r="Q41" s="111"/>
    </row>
    <row r="42" spans="1:17" ht="15.75" thickBot="1">
      <c r="A42" s="67" t="s">
        <v>16</v>
      </c>
      <c r="B42" s="63" t="s">
        <v>8</v>
      </c>
      <c r="C42" s="35" t="s">
        <v>173</v>
      </c>
      <c r="D42" s="653">
        <f>J42*F42</f>
        <v>940</v>
      </c>
      <c r="E42" s="654"/>
      <c r="F42" s="79">
        <v>23500</v>
      </c>
      <c r="I42" s="211">
        <v>40</v>
      </c>
      <c r="J42" s="212">
        <f t="shared" si="0"/>
        <v>0.04</v>
      </c>
      <c r="K42" s="213">
        <v>1000</v>
      </c>
      <c r="O42" s="40">
        <v>23465</v>
      </c>
      <c r="P42" s="113">
        <f>O42*10%</f>
        <v>2346.5</v>
      </c>
      <c r="Q42" s="111"/>
    </row>
    <row r="43" spans="1:17" ht="15.75" thickBot="1">
      <c r="A43" s="67" t="s">
        <v>16</v>
      </c>
      <c r="B43" s="63" t="s">
        <v>6</v>
      </c>
      <c r="C43" s="35" t="s">
        <v>173</v>
      </c>
      <c r="D43" s="653">
        <f>J43*F43</f>
        <v>752</v>
      </c>
      <c r="E43" s="654"/>
      <c r="F43" s="100">
        <v>18800</v>
      </c>
      <c r="I43" s="214">
        <v>40</v>
      </c>
      <c r="J43" s="219">
        <f t="shared" si="0"/>
        <v>0.04</v>
      </c>
      <c r="K43" s="205">
        <v>1000</v>
      </c>
      <c r="O43" s="151"/>
      <c r="P43" s="165"/>
      <c r="Q43" s="111"/>
    </row>
    <row r="44" spans="1:17" s="6" customFormat="1" ht="15.75" thickBot="1">
      <c r="A44" s="36" t="s">
        <v>18</v>
      </c>
      <c r="B44" s="37"/>
      <c r="C44" s="23"/>
      <c r="D44" s="444" t="s">
        <v>11</v>
      </c>
      <c r="E44" s="446"/>
      <c r="F44" s="91" t="s">
        <v>12</v>
      </c>
      <c r="J44" s="6">
        <f t="shared" si="0"/>
        <v>0</v>
      </c>
      <c r="K44" s="6">
        <v>1000</v>
      </c>
      <c r="O44" s="114" t="s">
        <v>145</v>
      </c>
      <c r="P44" s="115" t="s">
        <v>146</v>
      </c>
    </row>
    <row r="45" spans="1:17">
      <c r="A45" s="65" t="s">
        <v>18</v>
      </c>
      <c r="B45" s="61" t="s">
        <v>3</v>
      </c>
      <c r="C45" s="307" t="s">
        <v>269</v>
      </c>
      <c r="D45" s="479">
        <f t="shared" ref="D45:D54" si="1">J45*F45</f>
        <v>909.00197999999989</v>
      </c>
      <c r="E45" s="480"/>
      <c r="F45" s="360">
        <f>(26956+(26956*0.07)+7)+((26956+(26956*0.07))*0.05)+8</f>
        <v>30300.065999999999</v>
      </c>
      <c r="I45" s="208">
        <v>30</v>
      </c>
      <c r="J45" s="215">
        <f t="shared" si="0"/>
        <v>0.03</v>
      </c>
      <c r="K45" s="210">
        <v>1000</v>
      </c>
      <c r="O45" s="39">
        <v>24505</v>
      </c>
      <c r="P45" s="39">
        <f t="shared" ref="P45:P53" si="2">O45*10%</f>
        <v>2450.5</v>
      </c>
    </row>
    <row r="46" spans="1:17">
      <c r="A46" s="66" t="s">
        <v>18</v>
      </c>
      <c r="B46" s="257" t="s">
        <v>4</v>
      </c>
      <c r="C46" s="310" t="s">
        <v>269</v>
      </c>
      <c r="D46" s="481">
        <f t="shared" si="1"/>
        <v>782.99747999999988</v>
      </c>
      <c r="E46" s="482"/>
      <c r="F46" s="316">
        <f>(23156+(23156*0.07)+23)+((23156+(23156*0.07)+23)*0.05)+60</f>
        <v>26099.915999999997</v>
      </c>
      <c r="I46" s="211">
        <v>30</v>
      </c>
      <c r="J46" s="212">
        <f t="shared" si="0"/>
        <v>0.03</v>
      </c>
      <c r="K46" s="213">
        <v>1000</v>
      </c>
      <c r="O46" s="41">
        <v>19233</v>
      </c>
      <c r="P46" s="41">
        <f t="shared" si="2"/>
        <v>1923.3000000000002</v>
      </c>
    </row>
    <row r="47" spans="1:17">
      <c r="A47" s="337" t="s">
        <v>18</v>
      </c>
      <c r="B47" s="318" t="s">
        <v>8</v>
      </c>
      <c r="C47" s="310" t="s">
        <v>383</v>
      </c>
      <c r="D47" s="481">
        <f t="shared" si="1"/>
        <v>660</v>
      </c>
      <c r="E47" s="482"/>
      <c r="F47" s="316">
        <v>22000</v>
      </c>
      <c r="I47" s="211">
        <v>30</v>
      </c>
      <c r="J47" s="212">
        <f t="shared" si="0"/>
        <v>0.03</v>
      </c>
      <c r="K47" s="213">
        <v>1000</v>
      </c>
      <c r="O47" s="41">
        <v>15705</v>
      </c>
      <c r="P47" s="41">
        <f t="shared" si="2"/>
        <v>1570.5</v>
      </c>
    </row>
    <row r="48" spans="1:17">
      <c r="A48" s="337" t="s">
        <v>18</v>
      </c>
      <c r="B48" s="318" t="s">
        <v>5</v>
      </c>
      <c r="C48" s="310" t="s">
        <v>384</v>
      </c>
      <c r="D48" s="481">
        <f t="shared" si="1"/>
        <v>572.99924999999996</v>
      </c>
      <c r="E48" s="482"/>
      <c r="F48" s="316">
        <f>(16950+(16950*0.07)+13)+((16950+(16950*0.07)+13)*0.05)+43</f>
        <v>19099.974999999999</v>
      </c>
      <c r="I48" s="211">
        <v>30</v>
      </c>
      <c r="J48" s="212">
        <f t="shared" si="0"/>
        <v>0.03</v>
      </c>
      <c r="K48" s="213">
        <v>1000</v>
      </c>
      <c r="O48" s="41">
        <v>14500</v>
      </c>
      <c r="P48" s="41">
        <f t="shared" si="2"/>
        <v>1450</v>
      </c>
    </row>
    <row r="49" spans="1:16">
      <c r="A49" s="337" t="s">
        <v>18</v>
      </c>
      <c r="B49" s="318" t="s">
        <v>149</v>
      </c>
      <c r="C49" s="310" t="s">
        <v>369</v>
      </c>
      <c r="D49" s="481">
        <f>J49*F49</f>
        <v>516</v>
      </c>
      <c r="E49" s="482"/>
      <c r="F49" s="316">
        <v>17200</v>
      </c>
      <c r="I49" s="211">
        <v>30</v>
      </c>
      <c r="J49" s="212">
        <f>I49/K49</f>
        <v>0.03</v>
      </c>
      <c r="K49" s="213">
        <v>1000</v>
      </c>
      <c r="O49" s="41">
        <v>14500</v>
      </c>
      <c r="P49" s="41">
        <f t="shared" si="2"/>
        <v>1450</v>
      </c>
    </row>
    <row r="50" spans="1:16">
      <c r="A50" s="337" t="s">
        <v>18</v>
      </c>
      <c r="B50" s="318" t="s">
        <v>6</v>
      </c>
      <c r="C50" s="310" t="s">
        <v>19</v>
      </c>
      <c r="D50" s="481">
        <f t="shared" si="1"/>
        <v>401.98499999999996</v>
      </c>
      <c r="E50" s="482"/>
      <c r="F50" s="316">
        <f>(11900+(11900*0.07)+17)+((11900+(11900*0.07)+17)*0.05)+12</f>
        <v>13399.5</v>
      </c>
      <c r="I50" s="211">
        <v>30</v>
      </c>
      <c r="J50" s="212">
        <f t="shared" si="0"/>
        <v>0.03</v>
      </c>
      <c r="K50" s="213">
        <v>1000</v>
      </c>
      <c r="O50" s="41">
        <v>11900</v>
      </c>
      <c r="P50" s="41">
        <v>0</v>
      </c>
    </row>
    <row r="51" spans="1:16">
      <c r="A51" s="337" t="s">
        <v>18</v>
      </c>
      <c r="B51" s="318" t="s">
        <v>4</v>
      </c>
      <c r="C51" s="310" t="s">
        <v>165</v>
      </c>
      <c r="D51" s="481">
        <f t="shared" si="1"/>
        <v>1043.9966399999998</v>
      </c>
      <c r="E51" s="482"/>
      <c r="F51" s="316">
        <f>(23156+(23156*0.07)+23)+((23156+(23156*0.07)+23)*0.05)+60</f>
        <v>26099.915999999997</v>
      </c>
      <c r="I51" s="211">
        <v>40</v>
      </c>
      <c r="J51" s="212">
        <f t="shared" si="0"/>
        <v>0.04</v>
      </c>
      <c r="K51" s="213">
        <v>1000</v>
      </c>
      <c r="O51" s="41">
        <v>19233</v>
      </c>
      <c r="P51" s="41">
        <f t="shared" si="2"/>
        <v>1923.3000000000002</v>
      </c>
    </row>
    <row r="52" spans="1:16">
      <c r="A52" s="337" t="s">
        <v>18</v>
      </c>
      <c r="B52" s="318" t="s">
        <v>8</v>
      </c>
      <c r="C52" s="310" t="s">
        <v>159</v>
      </c>
      <c r="D52" s="481">
        <f t="shared" si="1"/>
        <v>880</v>
      </c>
      <c r="E52" s="482"/>
      <c r="F52" s="316">
        <v>22000</v>
      </c>
      <c r="I52" s="211">
        <v>40</v>
      </c>
      <c r="J52" s="212">
        <f t="shared" si="0"/>
        <v>0.04</v>
      </c>
      <c r="K52" s="213">
        <v>1000</v>
      </c>
      <c r="O52" s="41">
        <v>15705</v>
      </c>
      <c r="P52" s="41">
        <f t="shared" si="2"/>
        <v>1570.5</v>
      </c>
    </row>
    <row r="53" spans="1:16">
      <c r="A53" s="77" t="s">
        <v>18</v>
      </c>
      <c r="B53" s="78" t="s">
        <v>5</v>
      </c>
      <c r="C53" s="310" t="s">
        <v>20</v>
      </c>
      <c r="D53" s="481">
        <f t="shared" si="1"/>
        <v>763.99899999999991</v>
      </c>
      <c r="E53" s="482"/>
      <c r="F53" s="316">
        <f>(16950+(16950*0.07)+13)+((16950+(16950*0.07)+13)*0.05)+43</f>
        <v>19099.974999999999</v>
      </c>
      <c r="I53" s="211">
        <v>40</v>
      </c>
      <c r="J53" s="212">
        <f t="shared" si="0"/>
        <v>0.04</v>
      </c>
      <c r="K53" s="213">
        <v>1000</v>
      </c>
      <c r="O53" s="41">
        <v>14500</v>
      </c>
      <c r="P53" s="41">
        <f t="shared" si="2"/>
        <v>1450</v>
      </c>
    </row>
    <row r="54" spans="1:16" ht="15.75" thickBot="1">
      <c r="A54" s="67" t="s">
        <v>18</v>
      </c>
      <c r="B54" s="63" t="s">
        <v>6</v>
      </c>
      <c r="C54" s="35" t="s">
        <v>21</v>
      </c>
      <c r="D54" s="724">
        <f t="shared" si="1"/>
        <v>535.98</v>
      </c>
      <c r="E54" s="725"/>
      <c r="F54" s="79">
        <f>(11900+(11900*0.07)+17)+((11900+(11900*0.07)+17)*0.05)+12</f>
        <v>13399.5</v>
      </c>
      <c r="I54" s="214">
        <v>40</v>
      </c>
      <c r="J54" s="219">
        <f t="shared" si="0"/>
        <v>0.04</v>
      </c>
      <c r="K54" s="205">
        <v>1000</v>
      </c>
      <c r="O54" s="40">
        <v>11900</v>
      </c>
      <c r="P54" s="40">
        <v>0</v>
      </c>
    </row>
    <row r="55" spans="1:16" s="6" customFormat="1" ht="15" customHeight="1" thickBot="1">
      <c r="A55" s="17" t="s">
        <v>160</v>
      </c>
      <c r="B55" s="37"/>
      <c r="C55" s="23"/>
      <c r="D55" s="444" t="s">
        <v>11</v>
      </c>
      <c r="E55" s="726"/>
      <c r="F55" s="163" t="s">
        <v>12</v>
      </c>
      <c r="G55" s="177"/>
      <c r="H55" s="283"/>
      <c r="J55" s="6">
        <f t="shared" si="0"/>
        <v>0</v>
      </c>
      <c r="K55" s="6">
        <v>1000</v>
      </c>
    </row>
    <row r="56" spans="1:16" s="6" customFormat="1" ht="15" customHeight="1" thickBot="1">
      <c r="A56" s="324" t="s">
        <v>306</v>
      </c>
      <c r="B56" s="335"/>
      <c r="C56" s="315" t="s">
        <v>307</v>
      </c>
      <c r="D56" s="508">
        <f t="shared" ref="D56:D67" si="3">F56*J56</f>
        <v>555</v>
      </c>
      <c r="E56" s="509"/>
      <c r="F56" s="316">
        <v>18500</v>
      </c>
      <c r="G56" s="177"/>
      <c r="H56" s="265"/>
      <c r="I56" s="247">
        <v>30</v>
      </c>
      <c r="J56" s="248">
        <f t="shared" si="0"/>
        <v>0.03</v>
      </c>
      <c r="K56" s="249">
        <v>1000</v>
      </c>
    </row>
    <row r="57" spans="1:16" s="6" customFormat="1" ht="15" customHeight="1">
      <c r="A57" s="324" t="s">
        <v>306</v>
      </c>
      <c r="B57" s="335"/>
      <c r="C57" s="315" t="s">
        <v>377</v>
      </c>
      <c r="D57" s="508">
        <f>F57*J57</f>
        <v>740</v>
      </c>
      <c r="E57" s="509"/>
      <c r="F57" s="334">
        <v>18500</v>
      </c>
      <c r="G57" s="177"/>
      <c r="H57" s="268"/>
      <c r="I57" s="247">
        <v>40</v>
      </c>
      <c r="J57" s="248">
        <f>I57/K57</f>
        <v>0.04</v>
      </c>
      <c r="K57" s="249">
        <v>1000</v>
      </c>
    </row>
    <row r="58" spans="1:16" s="6" customFormat="1" ht="15" customHeight="1">
      <c r="A58" s="324" t="s">
        <v>161</v>
      </c>
      <c r="B58" s="335"/>
      <c r="C58" s="395" t="s">
        <v>496</v>
      </c>
      <c r="D58" s="508">
        <f>F58*J58</f>
        <v>350</v>
      </c>
      <c r="E58" s="509"/>
      <c r="F58" s="334">
        <v>17500</v>
      </c>
      <c r="G58" s="177"/>
      <c r="H58" s="268"/>
      <c r="I58" s="250">
        <v>20</v>
      </c>
      <c r="J58" s="251">
        <f>I58/K58</f>
        <v>0.02</v>
      </c>
      <c r="K58" s="252">
        <v>1000</v>
      </c>
    </row>
    <row r="59" spans="1:16" s="6" customFormat="1" ht="15" customHeight="1">
      <c r="A59" s="324" t="s">
        <v>161</v>
      </c>
      <c r="B59" s="335" t="s">
        <v>5</v>
      </c>
      <c r="C59" s="315" t="s">
        <v>342</v>
      </c>
      <c r="D59" s="508">
        <f t="shared" si="3"/>
        <v>290</v>
      </c>
      <c r="E59" s="510"/>
      <c r="F59" s="334">
        <v>14500</v>
      </c>
      <c r="G59" s="177"/>
      <c r="H59" s="268"/>
      <c r="I59" s="223">
        <v>20</v>
      </c>
      <c r="J59" s="212">
        <f t="shared" si="0"/>
        <v>0.02</v>
      </c>
      <c r="K59" s="224">
        <v>1000</v>
      </c>
    </row>
    <row r="60" spans="1:16" s="6" customFormat="1" ht="15" customHeight="1">
      <c r="A60" s="396" t="s">
        <v>161</v>
      </c>
      <c r="B60" s="397"/>
      <c r="C60" s="395" t="s">
        <v>497</v>
      </c>
      <c r="D60" s="515">
        <f t="shared" si="3"/>
        <v>374.40000000000003</v>
      </c>
      <c r="E60" s="516"/>
      <c r="F60" s="398">
        <v>15600</v>
      </c>
      <c r="G60" s="177"/>
      <c r="H60" s="268"/>
      <c r="I60" s="223">
        <v>24</v>
      </c>
      <c r="J60" s="212">
        <f t="shared" si="0"/>
        <v>2.4E-2</v>
      </c>
      <c r="K60" s="224">
        <v>1000</v>
      </c>
    </row>
    <row r="61" spans="1:16" s="6" customFormat="1" ht="15" customHeight="1">
      <c r="A61" s="324" t="s">
        <v>161</v>
      </c>
      <c r="B61" s="335"/>
      <c r="C61" s="315" t="s">
        <v>481</v>
      </c>
      <c r="D61" s="508">
        <f t="shared" ref="D61" si="4">F61*J61</f>
        <v>420</v>
      </c>
      <c r="E61" s="510"/>
      <c r="F61" s="334">
        <v>17500</v>
      </c>
      <c r="G61" s="177"/>
      <c r="H61" s="268"/>
      <c r="I61" s="223">
        <v>24</v>
      </c>
      <c r="J61" s="212">
        <f t="shared" ref="J61" si="5">I61/K61</f>
        <v>2.4E-2</v>
      </c>
      <c r="K61" s="224">
        <v>1000</v>
      </c>
    </row>
    <row r="62" spans="1:16">
      <c r="A62" s="317" t="s">
        <v>161</v>
      </c>
      <c r="B62" s="385"/>
      <c r="C62" s="319" t="s">
        <v>482</v>
      </c>
      <c r="D62" s="487">
        <f>F62*J62</f>
        <v>546</v>
      </c>
      <c r="E62" s="488"/>
      <c r="F62" s="334">
        <v>15600</v>
      </c>
      <c r="H62" s="268"/>
      <c r="I62" s="223">
        <v>35</v>
      </c>
      <c r="J62" s="4">
        <f>I62/K62</f>
        <v>3.5000000000000003E-2</v>
      </c>
      <c r="K62" s="224">
        <v>1000</v>
      </c>
    </row>
    <row r="63" spans="1:16" s="7" customFormat="1">
      <c r="A63" s="324" t="s">
        <v>161</v>
      </c>
      <c r="B63" s="335"/>
      <c r="C63" s="315" t="s">
        <v>310</v>
      </c>
      <c r="D63" s="508">
        <f t="shared" si="3"/>
        <v>639.6</v>
      </c>
      <c r="E63" s="510"/>
      <c r="F63" s="334">
        <v>15600</v>
      </c>
      <c r="H63" s="268"/>
      <c r="I63" s="223">
        <v>41</v>
      </c>
      <c r="J63" s="4">
        <f t="shared" si="0"/>
        <v>4.1000000000000002E-2</v>
      </c>
      <c r="K63" s="224">
        <v>1000</v>
      </c>
      <c r="L63" s="6"/>
      <c r="M63" s="6"/>
    </row>
    <row r="64" spans="1:16">
      <c r="A64" s="336" t="s">
        <v>161</v>
      </c>
      <c r="B64" s="385"/>
      <c r="C64" s="319" t="s">
        <v>483</v>
      </c>
      <c r="D64" s="487">
        <f t="shared" si="3"/>
        <v>702</v>
      </c>
      <c r="E64" s="488"/>
      <c r="F64" s="334">
        <v>15600</v>
      </c>
      <c r="H64" s="268"/>
      <c r="I64" s="223">
        <v>45</v>
      </c>
      <c r="J64" s="4">
        <f>I64/K64</f>
        <v>4.4999999999999998E-2</v>
      </c>
      <c r="K64" s="224">
        <v>1000</v>
      </c>
    </row>
    <row r="65" spans="1:13">
      <c r="A65" s="336" t="s">
        <v>161</v>
      </c>
      <c r="B65" s="385"/>
      <c r="C65" s="319" t="s">
        <v>290</v>
      </c>
      <c r="D65" s="487">
        <f t="shared" si="3"/>
        <v>733.2</v>
      </c>
      <c r="E65" s="488"/>
      <c r="F65" s="334">
        <v>15600</v>
      </c>
      <c r="H65" s="268"/>
      <c r="I65" s="223">
        <v>47</v>
      </c>
      <c r="J65" s="4">
        <f>I65/K65</f>
        <v>4.7E-2</v>
      </c>
      <c r="K65" s="224">
        <v>1000</v>
      </c>
    </row>
    <row r="66" spans="1:13">
      <c r="A66" s="399" t="s">
        <v>161</v>
      </c>
      <c r="B66" s="400"/>
      <c r="C66" s="401" t="s">
        <v>498</v>
      </c>
      <c r="D66" s="517">
        <f t="shared" ref="D66" si="6">F66*J66</f>
        <v>780</v>
      </c>
      <c r="E66" s="518"/>
      <c r="F66" s="398">
        <v>15600</v>
      </c>
      <c r="H66" s="268"/>
      <c r="I66" s="223">
        <v>50</v>
      </c>
      <c r="J66" s="394">
        <f>I66/K66</f>
        <v>0.05</v>
      </c>
      <c r="K66" s="224">
        <v>1000</v>
      </c>
    </row>
    <row r="67" spans="1:13" s="7" customFormat="1" ht="15.75" thickBot="1">
      <c r="A67" s="337" t="s">
        <v>161</v>
      </c>
      <c r="B67" s="325" t="s">
        <v>5</v>
      </c>
      <c r="C67" s="315" t="s">
        <v>310</v>
      </c>
      <c r="D67" s="487">
        <f t="shared" si="3"/>
        <v>451</v>
      </c>
      <c r="E67" s="489"/>
      <c r="F67" s="334">
        <v>11000</v>
      </c>
      <c r="H67" s="268"/>
      <c r="I67" s="223">
        <v>41</v>
      </c>
      <c r="J67" s="4">
        <f>I67/K67</f>
        <v>4.1000000000000002E-2</v>
      </c>
      <c r="K67" s="224">
        <v>1000</v>
      </c>
      <c r="L67" s="6"/>
      <c r="M67" s="6"/>
    </row>
    <row r="68" spans="1:13" s="6" customFormat="1" ht="15.75" thickBot="1">
      <c r="A68" s="17" t="s">
        <v>22</v>
      </c>
      <c r="B68" s="37"/>
      <c r="C68" s="23"/>
      <c r="D68" s="444" t="s">
        <v>11</v>
      </c>
      <c r="E68" s="446"/>
      <c r="F68" s="24" t="s">
        <v>12</v>
      </c>
      <c r="J68" s="6">
        <f>I68/K68</f>
        <v>0</v>
      </c>
      <c r="K68" s="6">
        <v>1000</v>
      </c>
    </row>
    <row r="69" spans="1:13" s="6" customFormat="1">
      <c r="A69" s="186" t="s">
        <v>22</v>
      </c>
      <c r="B69" s="187" t="s">
        <v>8</v>
      </c>
      <c r="C69" s="170" t="s">
        <v>343</v>
      </c>
      <c r="D69" s="500">
        <f>J69*F69</f>
        <v>348</v>
      </c>
      <c r="E69" s="501"/>
      <c r="F69" s="188">
        <v>17400</v>
      </c>
      <c r="I69" s="247">
        <v>20</v>
      </c>
      <c r="J69" s="248">
        <f t="shared" ref="J69:J78" si="7">I69/K69</f>
        <v>0.02</v>
      </c>
      <c r="K69" s="249">
        <v>1000</v>
      </c>
    </row>
    <row r="70" spans="1:13" s="6" customFormat="1">
      <c r="A70" s="69" t="s">
        <v>22</v>
      </c>
      <c r="B70" s="147" t="s">
        <v>8</v>
      </c>
      <c r="C70" s="307" t="s">
        <v>352</v>
      </c>
      <c r="D70" s="496">
        <f>F69*J70</f>
        <v>365.40000000000003</v>
      </c>
      <c r="E70" s="497"/>
      <c r="F70" s="184"/>
      <c r="I70" s="223">
        <v>21</v>
      </c>
      <c r="J70" s="212">
        <f>I70/K70</f>
        <v>2.1000000000000001E-2</v>
      </c>
      <c r="K70" s="224">
        <v>1000</v>
      </c>
    </row>
    <row r="71" spans="1:13" s="6" customFormat="1">
      <c r="A71" s="77" t="s">
        <v>22</v>
      </c>
      <c r="B71" s="78" t="s">
        <v>8</v>
      </c>
      <c r="C71" s="310" t="s">
        <v>484</v>
      </c>
      <c r="D71" s="485">
        <f>F69*J71</f>
        <v>469.8</v>
      </c>
      <c r="E71" s="486"/>
      <c r="F71" s="162"/>
      <c r="G71" s="7"/>
      <c r="H71" s="7"/>
      <c r="I71" s="223">
        <v>27</v>
      </c>
      <c r="J71" s="4">
        <f t="shared" si="7"/>
        <v>2.7E-2</v>
      </c>
      <c r="K71" s="224">
        <v>1000</v>
      </c>
    </row>
    <row r="72" spans="1:13" s="7" customFormat="1">
      <c r="A72" s="77" t="s">
        <v>22</v>
      </c>
      <c r="B72" s="78" t="s">
        <v>8</v>
      </c>
      <c r="C72" s="310" t="s">
        <v>382</v>
      </c>
      <c r="D72" s="485">
        <f>F69*J72</f>
        <v>487.2</v>
      </c>
      <c r="E72" s="486"/>
      <c r="F72" s="162"/>
      <c r="I72" s="211">
        <v>28</v>
      </c>
      <c r="J72" s="4">
        <f t="shared" si="7"/>
        <v>2.8000000000000001E-2</v>
      </c>
      <c r="K72" s="213">
        <v>1000</v>
      </c>
      <c r="L72"/>
      <c r="M72"/>
    </row>
    <row r="73" spans="1:13" s="7" customFormat="1">
      <c r="A73" s="77" t="s">
        <v>22</v>
      </c>
      <c r="B73" s="78" t="s">
        <v>8</v>
      </c>
      <c r="C73" s="310" t="s">
        <v>247</v>
      </c>
      <c r="D73" s="485">
        <f>F69*J73</f>
        <v>591.6</v>
      </c>
      <c r="E73" s="486"/>
      <c r="F73" s="162"/>
      <c r="I73" s="211">
        <v>34</v>
      </c>
      <c r="J73" s="4">
        <f t="shared" si="7"/>
        <v>3.4000000000000002E-2</v>
      </c>
      <c r="K73" s="213">
        <v>1000</v>
      </c>
      <c r="L73"/>
      <c r="M73"/>
    </row>
    <row r="74" spans="1:13">
      <c r="A74" s="77" t="s">
        <v>22</v>
      </c>
      <c r="B74" s="78" t="s">
        <v>8</v>
      </c>
      <c r="C74" s="310" t="s">
        <v>354</v>
      </c>
      <c r="D74" s="485">
        <f>F69*J74</f>
        <v>609.00000000000011</v>
      </c>
      <c r="E74" s="486"/>
      <c r="F74" s="162"/>
      <c r="I74" s="211">
        <v>35</v>
      </c>
      <c r="J74" s="4">
        <f t="shared" si="7"/>
        <v>3.5000000000000003E-2</v>
      </c>
      <c r="K74" s="213">
        <v>1000</v>
      </c>
    </row>
    <row r="75" spans="1:13">
      <c r="A75" s="77" t="s">
        <v>22</v>
      </c>
      <c r="B75" s="78" t="s">
        <v>8</v>
      </c>
      <c r="C75" s="76" t="s">
        <v>329</v>
      </c>
      <c r="D75" s="485">
        <f>F69*J75</f>
        <v>626.4</v>
      </c>
      <c r="E75" s="486"/>
      <c r="F75" s="162"/>
      <c r="I75" s="211">
        <v>36</v>
      </c>
      <c r="J75" s="4">
        <f t="shared" si="7"/>
        <v>3.5999999999999997E-2</v>
      </c>
      <c r="K75" s="213">
        <v>1000</v>
      </c>
    </row>
    <row r="76" spans="1:13">
      <c r="A76" s="77" t="s">
        <v>22</v>
      </c>
      <c r="B76" s="78" t="s">
        <v>8</v>
      </c>
      <c r="C76" s="76" t="s">
        <v>23</v>
      </c>
      <c r="D76" s="485">
        <f>F69*J76</f>
        <v>678.6</v>
      </c>
      <c r="E76" s="486"/>
      <c r="F76" s="162"/>
      <c r="I76" s="211">
        <v>39</v>
      </c>
      <c r="J76" s="4">
        <f t="shared" si="7"/>
        <v>3.9E-2</v>
      </c>
      <c r="K76" s="213">
        <v>1000</v>
      </c>
    </row>
    <row r="77" spans="1:13" ht="15.75" thickBot="1">
      <c r="A77" s="77" t="s">
        <v>22</v>
      </c>
      <c r="B77" s="78" t="s">
        <v>8</v>
      </c>
      <c r="C77" s="76" t="s">
        <v>279</v>
      </c>
      <c r="D77" s="485">
        <f>F69*J77</f>
        <v>696</v>
      </c>
      <c r="E77" s="486"/>
      <c r="F77" s="191"/>
      <c r="I77" s="214">
        <v>40</v>
      </c>
      <c r="J77" s="219">
        <f>I77/K77</f>
        <v>0.04</v>
      </c>
      <c r="K77" s="205">
        <v>1000</v>
      </c>
    </row>
    <row r="78" spans="1:13" ht="16.5" customHeight="1" thickBot="1">
      <c r="A78" s="77" t="s">
        <v>22</v>
      </c>
      <c r="B78" s="78" t="s">
        <v>8</v>
      </c>
      <c r="C78" s="76" t="s">
        <v>280</v>
      </c>
      <c r="D78" s="485">
        <f>F69*J78</f>
        <v>696</v>
      </c>
      <c r="E78" s="486"/>
      <c r="F78" s="162"/>
      <c r="I78" s="214">
        <v>40</v>
      </c>
      <c r="J78" s="219">
        <f t="shared" si="7"/>
        <v>0.04</v>
      </c>
      <c r="K78" s="205">
        <v>1000</v>
      </c>
    </row>
    <row r="79" spans="1:13" ht="15.75" thickBot="1">
      <c r="A79" s="196" t="s">
        <v>22</v>
      </c>
      <c r="B79" s="244" t="s">
        <v>8</v>
      </c>
      <c r="C79" s="199" t="s">
        <v>330</v>
      </c>
      <c r="D79" s="513">
        <f>F69*J79</f>
        <v>783</v>
      </c>
      <c r="E79" s="514"/>
      <c r="F79" s="237"/>
      <c r="I79" s="214">
        <v>45</v>
      </c>
      <c r="J79" s="204">
        <f t="shared" ref="J79:J84" si="8">I79/K79</f>
        <v>4.4999999999999998E-2</v>
      </c>
      <c r="K79" s="205">
        <v>1000</v>
      </c>
    </row>
    <row r="80" spans="1:13" s="7" customFormat="1">
      <c r="A80" s="69" t="s">
        <v>22</v>
      </c>
      <c r="B80" s="147" t="s">
        <v>8</v>
      </c>
      <c r="C80" s="148" t="s">
        <v>353</v>
      </c>
      <c r="D80" s="496">
        <f>J80*F80</f>
        <v>448.2</v>
      </c>
      <c r="E80" s="497"/>
      <c r="F80" s="184">
        <v>16600</v>
      </c>
      <c r="I80" s="221">
        <v>27</v>
      </c>
      <c r="J80" s="209">
        <f t="shared" si="8"/>
        <v>2.7E-2</v>
      </c>
      <c r="K80" s="222">
        <v>1000</v>
      </c>
      <c r="L80" s="6"/>
      <c r="M80" s="6"/>
    </row>
    <row r="81" spans="1:16" s="7" customFormat="1">
      <c r="A81" s="77" t="s">
        <v>22</v>
      </c>
      <c r="B81" s="78" t="s">
        <v>8</v>
      </c>
      <c r="C81" s="76" t="s">
        <v>281</v>
      </c>
      <c r="D81" s="485">
        <f>F80*J81</f>
        <v>464.8</v>
      </c>
      <c r="E81" s="486"/>
      <c r="F81" s="162"/>
      <c r="I81" s="211">
        <v>28</v>
      </c>
      <c r="J81" s="4">
        <f t="shared" si="8"/>
        <v>2.8000000000000001E-2</v>
      </c>
      <c r="K81" s="213">
        <v>1000</v>
      </c>
      <c r="L81"/>
      <c r="M81"/>
    </row>
    <row r="82" spans="1:16">
      <c r="A82" s="77" t="s">
        <v>22</v>
      </c>
      <c r="B82" s="78" t="s">
        <v>8</v>
      </c>
      <c r="C82" s="76" t="s">
        <v>355</v>
      </c>
      <c r="D82" s="485">
        <f>F80*J82</f>
        <v>581</v>
      </c>
      <c r="E82" s="486"/>
      <c r="F82" s="162"/>
      <c r="I82" s="211">
        <v>35</v>
      </c>
      <c r="J82" s="4">
        <f t="shared" si="8"/>
        <v>3.5000000000000003E-2</v>
      </c>
      <c r="K82" s="213">
        <v>1000</v>
      </c>
    </row>
    <row r="83" spans="1:16">
      <c r="A83" s="77" t="s">
        <v>22</v>
      </c>
      <c r="B83" s="78" t="s">
        <v>8</v>
      </c>
      <c r="C83" s="76" t="s">
        <v>248</v>
      </c>
      <c r="D83" s="485">
        <f>F80*J83</f>
        <v>597.59999999999991</v>
      </c>
      <c r="E83" s="486"/>
      <c r="F83" s="162"/>
      <c r="I83" s="211">
        <v>36</v>
      </c>
      <c r="J83" s="4">
        <f t="shared" si="8"/>
        <v>3.5999999999999997E-2</v>
      </c>
      <c r="K83" s="213">
        <v>1000</v>
      </c>
    </row>
    <row r="84" spans="1:16" ht="15.75" thickBot="1">
      <c r="A84" s="77" t="s">
        <v>22</v>
      </c>
      <c r="B84" s="78" t="s">
        <v>8</v>
      </c>
      <c r="C84" s="76" t="s">
        <v>282</v>
      </c>
      <c r="D84" s="485">
        <f>F80*J84</f>
        <v>664</v>
      </c>
      <c r="E84" s="486"/>
      <c r="F84" s="162"/>
      <c r="I84" s="211">
        <v>40</v>
      </c>
      <c r="J84" s="212">
        <f t="shared" si="8"/>
        <v>0.04</v>
      </c>
      <c r="K84" s="213">
        <v>1000</v>
      </c>
    </row>
    <row r="85" spans="1:16">
      <c r="A85" s="220" t="s">
        <v>22</v>
      </c>
      <c r="B85" s="225" t="s">
        <v>5</v>
      </c>
      <c r="C85" s="226" t="s">
        <v>176</v>
      </c>
      <c r="D85" s="502">
        <f>J85*F85</f>
        <v>234</v>
      </c>
      <c r="E85" s="503"/>
      <c r="F85" s="240">
        <v>11700</v>
      </c>
      <c r="I85" s="208">
        <v>20</v>
      </c>
      <c r="J85" s="215">
        <f t="shared" ref="J85:J108" si="9">I85/K85</f>
        <v>0.02</v>
      </c>
      <c r="K85" s="210">
        <v>1000</v>
      </c>
    </row>
    <row r="86" spans="1:16">
      <c r="A86" s="70" t="s">
        <v>22</v>
      </c>
      <c r="B86" s="189" t="s">
        <v>5</v>
      </c>
      <c r="C86" s="190" t="s">
        <v>244</v>
      </c>
      <c r="D86" s="493">
        <f>F85*J86</f>
        <v>327.60000000000002</v>
      </c>
      <c r="E86" s="494"/>
      <c r="F86" s="191"/>
      <c r="I86" s="211">
        <v>28</v>
      </c>
      <c r="J86" s="4">
        <f t="shared" si="9"/>
        <v>2.8000000000000001E-2</v>
      </c>
      <c r="K86" s="213">
        <v>1000</v>
      </c>
    </row>
    <row r="87" spans="1:16">
      <c r="A87" s="70" t="s">
        <v>22</v>
      </c>
      <c r="B87" s="189" t="s">
        <v>5</v>
      </c>
      <c r="C87" s="190" t="s">
        <v>246</v>
      </c>
      <c r="D87" s="493">
        <f>F85*J87</f>
        <v>397.8</v>
      </c>
      <c r="E87" s="494"/>
      <c r="F87" s="191"/>
      <c r="I87" s="211">
        <v>34</v>
      </c>
      <c r="J87" s="4">
        <f t="shared" si="9"/>
        <v>3.4000000000000002E-2</v>
      </c>
      <c r="K87" s="213">
        <v>1000</v>
      </c>
    </row>
    <row r="88" spans="1:16">
      <c r="A88" s="70" t="s">
        <v>22</v>
      </c>
      <c r="B88" s="189" t="s">
        <v>5</v>
      </c>
      <c r="C88" s="190" t="s">
        <v>245</v>
      </c>
      <c r="D88" s="493">
        <f>F85*J88</f>
        <v>409.50000000000006</v>
      </c>
      <c r="E88" s="494"/>
      <c r="F88" s="191"/>
      <c r="I88" s="211">
        <v>35</v>
      </c>
      <c r="J88" s="4">
        <f t="shared" si="9"/>
        <v>3.5000000000000003E-2</v>
      </c>
      <c r="K88" s="213">
        <v>1000</v>
      </c>
    </row>
    <row r="89" spans="1:16">
      <c r="A89" s="70" t="s">
        <v>22</v>
      </c>
      <c r="B89" s="189" t="s">
        <v>5</v>
      </c>
      <c r="C89" s="190" t="s">
        <v>341</v>
      </c>
      <c r="D89" s="493">
        <f>F85*J89</f>
        <v>421.2</v>
      </c>
      <c r="E89" s="494"/>
      <c r="F89" s="191"/>
      <c r="I89" s="211">
        <v>36</v>
      </c>
      <c r="J89" s="4">
        <f t="shared" si="9"/>
        <v>3.5999999999999997E-2</v>
      </c>
      <c r="K89" s="213">
        <v>1000</v>
      </c>
    </row>
    <row r="90" spans="1:16" ht="15.75" thickBot="1">
      <c r="A90" s="200" t="s">
        <v>22</v>
      </c>
      <c r="B90" s="201" t="s">
        <v>5</v>
      </c>
      <c r="C90" s="197" t="s">
        <v>177</v>
      </c>
      <c r="D90" s="511">
        <f>F85*J90</f>
        <v>468</v>
      </c>
      <c r="E90" s="512"/>
      <c r="F90" s="206"/>
      <c r="I90" s="214">
        <v>40</v>
      </c>
      <c r="J90" s="219">
        <f t="shared" si="9"/>
        <v>0.04</v>
      </c>
      <c r="K90" s="205">
        <v>1000</v>
      </c>
    </row>
    <row r="91" spans="1:16">
      <c r="A91" s="260" t="s">
        <v>22</v>
      </c>
      <c r="B91" s="261" t="s">
        <v>6</v>
      </c>
      <c r="C91" s="262" t="s">
        <v>385</v>
      </c>
      <c r="D91" s="504">
        <f>F91*J91</f>
        <v>245.70000000000002</v>
      </c>
      <c r="E91" s="505"/>
      <c r="F91" s="263">
        <v>11700</v>
      </c>
      <c r="I91" s="211">
        <v>21</v>
      </c>
      <c r="J91" s="4">
        <f t="shared" si="9"/>
        <v>2.1000000000000001E-2</v>
      </c>
      <c r="K91" s="213">
        <v>1000</v>
      </c>
    </row>
    <row r="92" spans="1:16" ht="15.75" thickBot="1">
      <c r="A92" s="264" t="s">
        <v>22</v>
      </c>
      <c r="B92" s="257" t="s">
        <v>6</v>
      </c>
      <c r="C92" s="258" t="s">
        <v>386</v>
      </c>
      <c r="D92" s="490">
        <f>F91*J92</f>
        <v>327.60000000000002</v>
      </c>
      <c r="E92" s="491"/>
      <c r="F92" s="290"/>
      <c r="I92" s="214">
        <v>28</v>
      </c>
      <c r="J92" s="219">
        <f t="shared" si="9"/>
        <v>2.8000000000000001E-2</v>
      </c>
      <c r="K92" s="205">
        <v>1000</v>
      </c>
    </row>
    <row r="93" spans="1:16" ht="15.75" thickBot="1">
      <c r="A93" s="297" t="s">
        <v>22</v>
      </c>
      <c r="B93" s="303" t="s">
        <v>6</v>
      </c>
      <c r="C93" s="298" t="s">
        <v>402</v>
      </c>
      <c r="D93" s="506">
        <f>F91*J93</f>
        <v>421.2</v>
      </c>
      <c r="E93" s="507"/>
      <c r="F93" s="304"/>
      <c r="I93" s="214">
        <v>36</v>
      </c>
      <c r="J93" s="219">
        <f t="shared" si="9"/>
        <v>3.5999999999999997E-2</v>
      </c>
      <c r="K93" s="205">
        <v>1000</v>
      </c>
    </row>
    <row r="94" spans="1:16" s="6" customFormat="1" ht="15.75" thickBot="1">
      <c r="A94" s="17" t="s">
        <v>156</v>
      </c>
      <c r="B94" s="37"/>
      <c r="C94" s="23"/>
      <c r="D94" s="444" t="s">
        <v>11</v>
      </c>
      <c r="E94" s="446"/>
      <c r="F94" s="163" t="s">
        <v>12</v>
      </c>
      <c r="J94" s="6">
        <f t="shared" si="9"/>
        <v>0</v>
      </c>
      <c r="K94" s="6">
        <v>1000</v>
      </c>
      <c r="O94" s="114" t="s">
        <v>145</v>
      </c>
      <c r="P94" s="115" t="s">
        <v>146</v>
      </c>
    </row>
    <row r="95" spans="1:16">
      <c r="A95" s="313" t="s">
        <v>155</v>
      </c>
      <c r="B95" s="314" t="s">
        <v>4</v>
      </c>
      <c r="C95" s="315" t="s">
        <v>449</v>
      </c>
      <c r="D95" s="473">
        <f t="shared" ref="D95:D100" si="10">J95*F95</f>
        <v>1592.5000000000002</v>
      </c>
      <c r="E95" s="495"/>
      <c r="F95" s="316">
        <v>45500</v>
      </c>
      <c r="I95">
        <v>35</v>
      </c>
      <c r="J95" s="4">
        <f t="shared" si="9"/>
        <v>3.5000000000000003E-2</v>
      </c>
      <c r="K95">
        <v>1000</v>
      </c>
      <c r="O95" s="106"/>
      <c r="P95" s="41"/>
    </row>
    <row r="96" spans="1:16">
      <c r="A96" s="317" t="s">
        <v>155</v>
      </c>
      <c r="B96" s="318" t="s">
        <v>5</v>
      </c>
      <c r="C96" s="315" t="s">
        <v>449</v>
      </c>
      <c r="D96" s="473">
        <f t="shared" si="10"/>
        <v>1120</v>
      </c>
      <c r="E96" s="495"/>
      <c r="F96" s="316">
        <v>32000</v>
      </c>
      <c r="I96">
        <v>35</v>
      </c>
      <c r="J96" s="4">
        <f t="shared" si="9"/>
        <v>3.5000000000000003E-2</v>
      </c>
      <c r="K96">
        <v>1000</v>
      </c>
      <c r="O96" s="106"/>
      <c r="P96" s="41"/>
    </row>
    <row r="97" spans="1:16">
      <c r="A97" s="313" t="s">
        <v>155</v>
      </c>
      <c r="B97" s="314" t="s">
        <v>3</v>
      </c>
      <c r="C97" s="319" t="s">
        <v>434</v>
      </c>
      <c r="D97" s="483">
        <f t="shared" si="10"/>
        <v>1794</v>
      </c>
      <c r="E97" s="484"/>
      <c r="F97" s="334">
        <v>59800</v>
      </c>
      <c r="I97">
        <v>30</v>
      </c>
      <c r="J97" s="4">
        <f t="shared" si="9"/>
        <v>0.03</v>
      </c>
      <c r="K97">
        <v>1000</v>
      </c>
      <c r="O97" s="106"/>
      <c r="P97" s="41"/>
    </row>
    <row r="98" spans="1:16">
      <c r="A98" s="313" t="s">
        <v>155</v>
      </c>
      <c r="B98" s="314" t="s">
        <v>4</v>
      </c>
      <c r="C98" s="319" t="s">
        <v>434</v>
      </c>
      <c r="D98" s="473">
        <f t="shared" si="10"/>
        <v>1365</v>
      </c>
      <c r="E98" s="495"/>
      <c r="F98" s="316">
        <v>45500</v>
      </c>
      <c r="I98">
        <v>30</v>
      </c>
      <c r="J98" s="4">
        <f t="shared" si="9"/>
        <v>0.03</v>
      </c>
      <c r="K98">
        <v>1000</v>
      </c>
      <c r="O98" s="106"/>
      <c r="P98" s="41"/>
    </row>
    <row r="99" spans="1:16">
      <c r="A99" s="313" t="s">
        <v>155</v>
      </c>
      <c r="B99" s="314" t="s">
        <v>5</v>
      </c>
      <c r="C99" s="319" t="s">
        <v>450</v>
      </c>
      <c r="D99" s="473">
        <f t="shared" si="10"/>
        <v>960</v>
      </c>
      <c r="E99" s="495"/>
      <c r="F99" s="316">
        <v>32000</v>
      </c>
      <c r="I99">
        <v>30</v>
      </c>
      <c r="J99" s="4">
        <f t="shared" si="9"/>
        <v>0.03</v>
      </c>
      <c r="K99">
        <v>1000</v>
      </c>
      <c r="O99" s="106"/>
      <c r="P99" s="41"/>
    </row>
    <row r="100" spans="1:16">
      <c r="A100" s="317" t="s">
        <v>155</v>
      </c>
      <c r="B100" s="318" t="s">
        <v>149</v>
      </c>
      <c r="C100" s="319" t="s">
        <v>451</v>
      </c>
      <c r="D100" s="473">
        <f t="shared" si="10"/>
        <v>675</v>
      </c>
      <c r="E100" s="495"/>
      <c r="F100" s="316">
        <v>22500</v>
      </c>
      <c r="I100">
        <v>30</v>
      </c>
      <c r="J100" s="4">
        <f t="shared" si="9"/>
        <v>0.03</v>
      </c>
      <c r="K100">
        <v>1000</v>
      </c>
      <c r="O100" s="106"/>
      <c r="P100" s="41"/>
    </row>
    <row r="101" spans="1:16">
      <c r="A101" s="317" t="s">
        <v>155</v>
      </c>
      <c r="B101" s="318" t="s">
        <v>6</v>
      </c>
      <c r="C101" s="319" t="s">
        <v>452</v>
      </c>
      <c r="D101" s="473">
        <f t="shared" ref="D101" si="11">J101*F101</f>
        <v>382.5</v>
      </c>
      <c r="E101" s="495"/>
      <c r="F101" s="316">
        <v>12750</v>
      </c>
      <c r="I101">
        <v>30</v>
      </c>
      <c r="J101" s="328">
        <f t="shared" ref="J101" si="12">I101/K101</f>
        <v>0.03</v>
      </c>
      <c r="K101">
        <v>1000</v>
      </c>
      <c r="O101" s="326"/>
      <c r="P101" s="41"/>
    </row>
    <row r="102" spans="1:16">
      <c r="A102" s="313" t="s">
        <v>155</v>
      </c>
      <c r="B102" s="314" t="s">
        <v>3</v>
      </c>
      <c r="C102" s="315" t="s">
        <v>378</v>
      </c>
      <c r="D102" s="483">
        <f>J102*F102</f>
        <v>1614.6</v>
      </c>
      <c r="E102" s="484"/>
      <c r="F102" s="334">
        <v>59800</v>
      </c>
      <c r="I102">
        <v>27</v>
      </c>
      <c r="J102" s="4">
        <f t="shared" si="9"/>
        <v>2.7E-2</v>
      </c>
      <c r="K102">
        <v>1000</v>
      </c>
      <c r="O102" s="106"/>
      <c r="P102" s="41"/>
    </row>
    <row r="103" spans="1:16">
      <c r="A103" s="313" t="s">
        <v>155</v>
      </c>
      <c r="B103" s="314" t="s">
        <v>4</v>
      </c>
      <c r="C103" s="315" t="s">
        <v>388</v>
      </c>
      <c r="D103" s="473">
        <f t="shared" ref="D103:D108" si="13">J103*F103</f>
        <v>1228.5</v>
      </c>
      <c r="E103" s="495"/>
      <c r="F103" s="316">
        <v>45500</v>
      </c>
      <c r="I103">
        <v>27</v>
      </c>
      <c r="J103" s="4">
        <f t="shared" si="9"/>
        <v>2.7E-2</v>
      </c>
      <c r="K103">
        <v>1000</v>
      </c>
      <c r="O103" s="106"/>
      <c r="P103" s="41"/>
    </row>
    <row r="104" spans="1:16">
      <c r="A104" s="313" t="s">
        <v>155</v>
      </c>
      <c r="B104" s="314" t="s">
        <v>5</v>
      </c>
      <c r="C104" s="315" t="s">
        <v>388</v>
      </c>
      <c r="D104" s="473">
        <f t="shared" si="13"/>
        <v>864</v>
      </c>
      <c r="E104" s="495"/>
      <c r="F104" s="316">
        <v>32000</v>
      </c>
      <c r="I104">
        <v>27</v>
      </c>
      <c r="J104" s="4">
        <f t="shared" si="9"/>
        <v>2.7E-2</v>
      </c>
      <c r="K104">
        <v>1000</v>
      </c>
      <c r="O104" s="106"/>
      <c r="P104" s="41"/>
    </row>
    <row r="105" spans="1:16">
      <c r="A105" s="313" t="s">
        <v>155</v>
      </c>
      <c r="B105" s="314" t="s">
        <v>149</v>
      </c>
      <c r="C105" s="315" t="s">
        <v>379</v>
      </c>
      <c r="D105" s="473">
        <f t="shared" si="13"/>
        <v>607.5</v>
      </c>
      <c r="E105" s="495"/>
      <c r="F105" s="316">
        <v>22500</v>
      </c>
      <c r="I105">
        <v>27</v>
      </c>
      <c r="J105" s="4">
        <f t="shared" si="9"/>
        <v>2.7E-2</v>
      </c>
      <c r="K105">
        <v>1000</v>
      </c>
      <c r="O105" s="106"/>
      <c r="P105" s="41"/>
    </row>
    <row r="106" spans="1:16">
      <c r="A106" s="313" t="s">
        <v>155</v>
      </c>
      <c r="B106" s="314" t="s">
        <v>4</v>
      </c>
      <c r="C106" s="315" t="s">
        <v>389</v>
      </c>
      <c r="D106" s="473">
        <f t="shared" si="13"/>
        <v>1137.5</v>
      </c>
      <c r="E106" s="495"/>
      <c r="F106" s="316">
        <v>45500</v>
      </c>
      <c r="I106">
        <v>25</v>
      </c>
      <c r="J106" s="4">
        <f t="shared" si="9"/>
        <v>2.5000000000000001E-2</v>
      </c>
      <c r="K106">
        <v>1000</v>
      </c>
      <c r="O106" s="106"/>
      <c r="P106" s="41"/>
    </row>
    <row r="107" spans="1:16">
      <c r="A107" s="313" t="s">
        <v>155</v>
      </c>
      <c r="B107" s="314" t="s">
        <v>5</v>
      </c>
      <c r="C107" s="315" t="s">
        <v>389</v>
      </c>
      <c r="D107" s="473">
        <f t="shared" si="13"/>
        <v>800</v>
      </c>
      <c r="E107" s="495"/>
      <c r="F107" s="316">
        <v>32000</v>
      </c>
      <c r="I107">
        <v>25</v>
      </c>
      <c r="J107" s="4">
        <f t="shared" si="9"/>
        <v>2.5000000000000001E-2</v>
      </c>
      <c r="K107">
        <v>1000</v>
      </c>
      <c r="O107" s="106"/>
      <c r="P107" s="41"/>
    </row>
    <row r="108" spans="1:16" ht="15.75" thickBot="1">
      <c r="A108" s="313" t="s">
        <v>155</v>
      </c>
      <c r="B108" s="314" t="s">
        <v>149</v>
      </c>
      <c r="C108" s="315" t="s">
        <v>389</v>
      </c>
      <c r="D108" s="473">
        <f t="shared" si="13"/>
        <v>562.5</v>
      </c>
      <c r="E108" s="495"/>
      <c r="F108" s="316">
        <v>22500</v>
      </c>
      <c r="I108">
        <v>25</v>
      </c>
      <c r="J108" s="4">
        <f t="shared" si="9"/>
        <v>2.5000000000000001E-2</v>
      </c>
      <c r="K108">
        <v>1000</v>
      </c>
    </row>
    <row r="109" spans="1:16" ht="15.75" thickBot="1">
      <c r="A109" s="245"/>
      <c r="B109" s="78"/>
      <c r="C109" s="90"/>
      <c r="D109" s="444" t="s">
        <v>11</v>
      </c>
      <c r="E109" s="446"/>
      <c r="F109" s="255" t="s">
        <v>436</v>
      </c>
      <c r="H109" s="339">
        <v>0.25</v>
      </c>
      <c r="J109" s="4"/>
      <c r="O109" s="253"/>
      <c r="P109" s="254"/>
    </row>
    <row r="110" spans="1:16" hidden="1">
      <c r="A110" s="285" t="s">
        <v>155</v>
      </c>
      <c r="B110" s="147" t="s">
        <v>3</v>
      </c>
      <c r="C110" s="319" t="s">
        <v>380</v>
      </c>
      <c r="D110" s="498">
        <f t="shared" ref="D110:D117" si="14">H110*J110</f>
        <v>1245.0899999999999</v>
      </c>
      <c r="E110" s="499"/>
      <c r="F110" s="243">
        <f t="shared" ref="F110:F117" si="15">D110-(D110*25/100)</f>
        <v>933.81749999999988</v>
      </c>
      <c r="H110" s="185">
        <v>56595</v>
      </c>
      <c r="I110">
        <v>22</v>
      </c>
      <c r="J110">
        <f>I110/K110</f>
        <v>2.1999999999999999E-2</v>
      </c>
      <c r="K110">
        <v>1000</v>
      </c>
      <c r="O110" s="104">
        <v>51450</v>
      </c>
      <c r="P110" s="39">
        <f>O110*10%</f>
        <v>5145</v>
      </c>
    </row>
    <row r="111" spans="1:16">
      <c r="A111" s="313" t="s">
        <v>155</v>
      </c>
      <c r="B111" s="314" t="s">
        <v>3</v>
      </c>
      <c r="C111" s="319" t="s">
        <v>448</v>
      </c>
      <c r="D111" s="473">
        <f t="shared" si="14"/>
        <v>1245.0899999999999</v>
      </c>
      <c r="E111" s="495"/>
      <c r="F111" s="361">
        <f t="shared" si="15"/>
        <v>933.81749999999988</v>
      </c>
      <c r="H111" s="79">
        <v>56595</v>
      </c>
      <c r="I111">
        <v>22</v>
      </c>
      <c r="J111">
        <f t="shared" ref="J111" si="16">I111/K111</f>
        <v>2.1999999999999999E-2</v>
      </c>
      <c r="K111">
        <v>1000</v>
      </c>
      <c r="O111" s="326">
        <v>45150</v>
      </c>
      <c r="P111" s="41">
        <f>O111*10%</f>
        <v>4515</v>
      </c>
    </row>
    <row r="112" spans="1:16">
      <c r="A112" s="313" t="s">
        <v>155</v>
      </c>
      <c r="B112" s="318" t="s">
        <v>4</v>
      </c>
      <c r="C112" s="319" t="s">
        <v>448</v>
      </c>
      <c r="D112" s="473">
        <f t="shared" si="14"/>
        <v>1092.6299999999999</v>
      </c>
      <c r="E112" s="495"/>
      <c r="F112" s="361">
        <f t="shared" si="15"/>
        <v>819.47249999999985</v>
      </c>
      <c r="H112" s="79">
        <v>49665</v>
      </c>
      <c r="I112">
        <v>22</v>
      </c>
      <c r="J112">
        <f t="shared" ref="J112:J115" si="17">I112/K112</f>
        <v>2.1999999999999999E-2</v>
      </c>
      <c r="K112">
        <v>1000</v>
      </c>
      <c r="O112" s="106">
        <v>45150</v>
      </c>
      <c r="P112" s="41">
        <f>O112*10%</f>
        <v>4515</v>
      </c>
    </row>
    <row r="113" spans="1:16">
      <c r="A113" s="313" t="s">
        <v>155</v>
      </c>
      <c r="B113" s="318" t="s">
        <v>5</v>
      </c>
      <c r="C113" s="319" t="s">
        <v>448</v>
      </c>
      <c r="D113" s="473">
        <f t="shared" si="14"/>
        <v>712.68999999999994</v>
      </c>
      <c r="E113" s="495"/>
      <c r="F113" s="361">
        <f t="shared" si="15"/>
        <v>534.51749999999993</v>
      </c>
      <c r="H113" s="79">
        <v>32395</v>
      </c>
      <c r="I113">
        <v>22</v>
      </c>
      <c r="J113">
        <f t="shared" si="17"/>
        <v>2.1999999999999999E-2</v>
      </c>
      <c r="K113">
        <v>1000</v>
      </c>
      <c r="O113" s="106">
        <v>29453</v>
      </c>
      <c r="P113" s="41">
        <f t="shared" ref="P113:P162" si="18">O113*10%</f>
        <v>2945.3</v>
      </c>
    </row>
    <row r="114" spans="1:16" ht="15.75" hidden="1" thickBot="1">
      <c r="A114" s="313" t="s">
        <v>155</v>
      </c>
      <c r="B114" s="338" t="s">
        <v>149</v>
      </c>
      <c r="C114" s="319" t="s">
        <v>380</v>
      </c>
      <c r="D114" s="473">
        <f t="shared" si="14"/>
        <v>520.29999999999995</v>
      </c>
      <c r="E114" s="495"/>
      <c r="F114" s="361">
        <f t="shared" si="15"/>
        <v>390.22499999999997</v>
      </c>
      <c r="H114" s="79">
        <v>23650</v>
      </c>
      <c r="I114">
        <v>22</v>
      </c>
      <c r="J114">
        <f t="shared" si="17"/>
        <v>2.1999999999999999E-2</v>
      </c>
      <c r="K114">
        <v>1000</v>
      </c>
      <c r="O114" s="116">
        <v>21500</v>
      </c>
      <c r="P114" s="40">
        <f t="shared" si="18"/>
        <v>2150</v>
      </c>
    </row>
    <row r="115" spans="1:16" ht="15.75" hidden="1" thickBot="1">
      <c r="A115" s="362" t="s">
        <v>155</v>
      </c>
      <c r="B115" s="353" t="s">
        <v>6</v>
      </c>
      <c r="C115" s="354" t="s">
        <v>380</v>
      </c>
      <c r="D115" s="473">
        <f t="shared" si="14"/>
        <v>374</v>
      </c>
      <c r="E115" s="495"/>
      <c r="F115" s="363">
        <f t="shared" si="15"/>
        <v>280.5</v>
      </c>
      <c r="H115" s="100">
        <v>17000</v>
      </c>
      <c r="I115">
        <v>22</v>
      </c>
      <c r="J115">
        <f t="shared" si="17"/>
        <v>2.1999999999999999E-2</v>
      </c>
      <c r="K115">
        <v>1000</v>
      </c>
      <c r="O115" s="151"/>
      <c r="P115" s="143"/>
    </row>
    <row r="116" spans="1:16">
      <c r="A116" s="313" t="s">
        <v>155</v>
      </c>
      <c r="B116" s="314" t="s">
        <v>149</v>
      </c>
      <c r="C116" s="319" t="s">
        <v>448</v>
      </c>
      <c r="D116" s="473">
        <f t="shared" si="14"/>
        <v>520.29999999999995</v>
      </c>
      <c r="E116" s="495"/>
      <c r="F116" s="361">
        <f t="shared" si="15"/>
        <v>390.22499999999997</v>
      </c>
      <c r="H116" s="79">
        <v>23650</v>
      </c>
      <c r="I116">
        <v>22</v>
      </c>
      <c r="J116">
        <f t="shared" ref="J116" si="19">I116/K116</f>
        <v>2.1999999999999999E-2</v>
      </c>
      <c r="K116">
        <v>1000</v>
      </c>
      <c r="O116" s="326">
        <v>29453</v>
      </c>
      <c r="P116" s="41">
        <f t="shared" ref="P116" si="20">O116*10%</f>
        <v>2945.3</v>
      </c>
    </row>
    <row r="117" spans="1:16" ht="15.75" thickBot="1">
      <c r="A117" s="313" t="s">
        <v>155</v>
      </c>
      <c r="B117" s="314" t="s">
        <v>6</v>
      </c>
      <c r="C117" s="319" t="s">
        <v>448</v>
      </c>
      <c r="D117" s="473">
        <f t="shared" si="14"/>
        <v>374</v>
      </c>
      <c r="E117" s="495"/>
      <c r="F117" s="361">
        <f t="shared" si="15"/>
        <v>280.5</v>
      </c>
      <c r="H117" s="100">
        <v>17000</v>
      </c>
      <c r="I117">
        <v>22</v>
      </c>
      <c r="J117">
        <f t="shared" ref="J117" si="21">I117/K117</f>
        <v>2.1999999999999999E-2</v>
      </c>
      <c r="K117">
        <v>1000</v>
      </c>
      <c r="O117" s="326">
        <v>29453</v>
      </c>
      <c r="P117" s="41">
        <f t="shared" ref="P117" si="22">O117*10%</f>
        <v>2945.3</v>
      </c>
    </row>
    <row r="118" spans="1:16" s="6" customFormat="1" ht="15.75" thickBot="1">
      <c r="A118" s="17" t="s">
        <v>24</v>
      </c>
      <c r="B118" s="37"/>
      <c r="C118" s="23"/>
      <c r="D118" s="454" t="s">
        <v>11</v>
      </c>
      <c r="E118" s="456"/>
      <c r="F118" s="163" t="s">
        <v>12</v>
      </c>
      <c r="J118" s="6">
        <f t="shared" ref="J118:J128" si="23">I118/K118</f>
        <v>0</v>
      </c>
      <c r="K118" s="6">
        <v>1000</v>
      </c>
      <c r="O118" s="114" t="s">
        <v>145</v>
      </c>
      <c r="P118" s="115" t="s">
        <v>146</v>
      </c>
    </row>
    <row r="119" spans="1:16">
      <c r="A119" s="69" t="s">
        <v>24</v>
      </c>
      <c r="B119" s="147" t="s">
        <v>3</v>
      </c>
      <c r="C119" s="292" t="s">
        <v>356</v>
      </c>
      <c r="D119" s="500">
        <f t="shared" ref="D119:D127" si="24">J119*F119</f>
        <v>1211.193</v>
      </c>
      <c r="E119" s="501"/>
      <c r="F119" s="188">
        <f>56595+(56595*0.07)+3</f>
        <v>60559.65</v>
      </c>
      <c r="I119">
        <v>20</v>
      </c>
      <c r="J119">
        <f t="shared" si="23"/>
        <v>0.02</v>
      </c>
      <c r="K119">
        <v>1000</v>
      </c>
      <c r="O119" s="104">
        <v>51450</v>
      </c>
      <c r="P119" s="39">
        <f t="shared" si="18"/>
        <v>5145</v>
      </c>
    </row>
    <row r="120" spans="1:16">
      <c r="A120" s="77" t="s">
        <v>24</v>
      </c>
      <c r="B120" s="78" t="s">
        <v>4</v>
      </c>
      <c r="C120" s="281" t="s">
        <v>390</v>
      </c>
      <c r="D120" s="485">
        <f t="shared" si="24"/>
        <v>1062.991</v>
      </c>
      <c r="E120" s="486"/>
      <c r="F120" s="162">
        <f>49665+(49665*0.07)+8</f>
        <v>53149.55</v>
      </c>
      <c r="I120">
        <v>20</v>
      </c>
      <c r="J120">
        <f t="shared" si="23"/>
        <v>0.02</v>
      </c>
      <c r="K120">
        <v>1000</v>
      </c>
      <c r="O120" s="106">
        <v>45150</v>
      </c>
      <c r="P120" s="41">
        <f t="shared" si="18"/>
        <v>4515</v>
      </c>
    </row>
    <row r="121" spans="1:16">
      <c r="A121" s="77" t="s">
        <v>24</v>
      </c>
      <c r="B121" s="78" t="s">
        <v>5</v>
      </c>
      <c r="C121" s="281" t="s">
        <v>391</v>
      </c>
      <c r="D121" s="496">
        <f t="shared" si="24"/>
        <v>693.3972</v>
      </c>
      <c r="E121" s="497"/>
      <c r="F121" s="162">
        <f>32398+(32398*0.07)+4</f>
        <v>34669.86</v>
      </c>
      <c r="I121">
        <v>20</v>
      </c>
      <c r="J121">
        <f t="shared" si="23"/>
        <v>0.02</v>
      </c>
      <c r="K121">
        <v>1000</v>
      </c>
      <c r="O121" s="106">
        <v>29453</v>
      </c>
      <c r="P121" s="41">
        <f t="shared" si="18"/>
        <v>2945.3</v>
      </c>
    </row>
    <row r="122" spans="1:16">
      <c r="A122" s="77" t="s">
        <v>24</v>
      </c>
      <c r="B122" s="78" t="s">
        <v>149</v>
      </c>
      <c r="C122" s="281" t="s">
        <v>295</v>
      </c>
      <c r="D122" s="485">
        <f t="shared" si="24"/>
        <v>454</v>
      </c>
      <c r="E122" s="486"/>
      <c r="F122" s="162">
        <v>22700</v>
      </c>
      <c r="I122">
        <v>20</v>
      </c>
      <c r="J122">
        <f t="shared" si="23"/>
        <v>0.02</v>
      </c>
      <c r="K122">
        <v>1000</v>
      </c>
      <c r="O122" s="106"/>
      <c r="P122" s="41"/>
    </row>
    <row r="123" spans="1:16" ht="15.75" thickBot="1">
      <c r="A123" s="77" t="s">
        <v>24</v>
      </c>
      <c r="B123" s="78" t="s">
        <v>6</v>
      </c>
      <c r="C123" s="259" t="s">
        <v>178</v>
      </c>
      <c r="D123" s="485">
        <f t="shared" si="24"/>
        <v>340</v>
      </c>
      <c r="E123" s="486"/>
      <c r="F123" s="79">
        <v>17000</v>
      </c>
      <c r="I123">
        <v>20</v>
      </c>
      <c r="J123">
        <f t="shared" si="23"/>
        <v>0.02</v>
      </c>
      <c r="K123">
        <v>1000</v>
      </c>
      <c r="O123" s="116">
        <v>19000</v>
      </c>
      <c r="P123" s="40">
        <f t="shared" si="18"/>
        <v>1900</v>
      </c>
    </row>
    <row r="124" spans="1:16">
      <c r="A124" s="77" t="s">
        <v>24</v>
      </c>
      <c r="B124" s="78" t="s">
        <v>4</v>
      </c>
      <c r="C124" s="281" t="s">
        <v>381</v>
      </c>
      <c r="D124" s="485">
        <f t="shared" si="24"/>
        <v>1169.2900999999999</v>
      </c>
      <c r="E124" s="486"/>
      <c r="F124" s="162">
        <f>49665+(49665*0.07)+8</f>
        <v>53149.55</v>
      </c>
      <c r="I124">
        <v>22</v>
      </c>
      <c r="J124">
        <f>I124/K124</f>
        <v>2.1999999999999999E-2</v>
      </c>
      <c r="K124">
        <v>1000</v>
      </c>
      <c r="O124" s="106">
        <v>45150</v>
      </c>
      <c r="P124" s="41">
        <f t="shared" si="18"/>
        <v>4515</v>
      </c>
    </row>
    <row r="125" spans="1:16">
      <c r="A125" s="77" t="s">
        <v>24</v>
      </c>
      <c r="B125" s="78" t="s">
        <v>5</v>
      </c>
      <c r="C125" s="281" t="s">
        <v>392</v>
      </c>
      <c r="D125" s="485">
        <f t="shared" si="24"/>
        <v>762.73691999999994</v>
      </c>
      <c r="E125" s="486"/>
      <c r="F125" s="162">
        <f>32398+(32398*0.07)+4</f>
        <v>34669.86</v>
      </c>
      <c r="I125">
        <v>22</v>
      </c>
      <c r="J125">
        <f>I125/K125</f>
        <v>2.1999999999999999E-2</v>
      </c>
      <c r="K125">
        <v>1000</v>
      </c>
      <c r="O125" s="106">
        <v>45150</v>
      </c>
      <c r="P125" s="41">
        <f t="shared" si="18"/>
        <v>4515</v>
      </c>
    </row>
    <row r="126" spans="1:16">
      <c r="A126" s="77" t="s">
        <v>24</v>
      </c>
      <c r="B126" s="78" t="s">
        <v>149</v>
      </c>
      <c r="C126" s="281" t="s">
        <v>381</v>
      </c>
      <c r="D126" s="485">
        <f t="shared" si="24"/>
        <v>499.4</v>
      </c>
      <c r="E126" s="486"/>
      <c r="F126" s="162">
        <v>22700</v>
      </c>
      <c r="I126">
        <v>22</v>
      </c>
      <c r="J126">
        <f>I126/K126</f>
        <v>2.1999999999999999E-2</v>
      </c>
      <c r="K126">
        <v>1000</v>
      </c>
      <c r="O126" s="106">
        <v>45150</v>
      </c>
      <c r="P126" s="41">
        <f t="shared" si="18"/>
        <v>4515</v>
      </c>
    </row>
    <row r="127" spans="1:16" ht="15.75" thickBot="1">
      <c r="A127" s="193" t="s">
        <v>194</v>
      </c>
      <c r="B127" s="194" t="s">
        <v>8</v>
      </c>
      <c r="C127" s="195" t="s">
        <v>195</v>
      </c>
      <c r="D127" s="485">
        <f t="shared" si="24"/>
        <v>439</v>
      </c>
      <c r="E127" s="486"/>
      <c r="F127" s="184">
        <f>20500+(20500*0.07)+15</f>
        <v>21950</v>
      </c>
      <c r="I127">
        <v>20</v>
      </c>
      <c r="J127">
        <f>I127/K127</f>
        <v>0.02</v>
      </c>
      <c r="K127">
        <v>1000</v>
      </c>
      <c r="O127" s="151"/>
      <c r="P127" s="143"/>
    </row>
    <row r="128" spans="1:16" s="6" customFormat="1" ht="15.75" thickBot="1">
      <c r="A128" s="161" t="s">
        <v>25</v>
      </c>
      <c r="B128" s="37"/>
      <c r="C128" s="97"/>
      <c r="D128" s="444" t="s">
        <v>11</v>
      </c>
      <c r="E128" s="445"/>
      <c r="F128" s="446"/>
      <c r="J128" s="6">
        <f t="shared" si="23"/>
        <v>0</v>
      </c>
      <c r="K128" s="6">
        <v>1000</v>
      </c>
      <c r="O128" s="114" t="s">
        <v>145</v>
      </c>
      <c r="P128" s="115" t="s">
        <v>146</v>
      </c>
    </row>
    <row r="129" spans="1:16" s="6" customFormat="1" ht="15.75" thickBot="1">
      <c r="A129" s="269" t="s">
        <v>152</v>
      </c>
      <c r="B129" s="270" t="s">
        <v>3</v>
      </c>
      <c r="C129" s="293" t="s">
        <v>153</v>
      </c>
      <c r="D129" s="669">
        <f>579-(579*0.1)</f>
        <v>521.1</v>
      </c>
      <c r="E129" s="670"/>
      <c r="F129" s="671"/>
      <c r="O129" s="114"/>
      <c r="P129" s="115"/>
    </row>
    <row r="130" spans="1:16" s="6" customFormat="1" ht="15.75" thickBot="1">
      <c r="A130" s="324" t="s">
        <v>152</v>
      </c>
      <c r="B130" s="335" t="s">
        <v>3</v>
      </c>
      <c r="C130" s="320" t="s">
        <v>442</v>
      </c>
      <c r="D130" s="475">
        <v>1100</v>
      </c>
      <c r="E130" s="476"/>
      <c r="F130" s="477"/>
      <c r="O130" s="114"/>
      <c r="P130" s="115"/>
    </row>
    <row r="131" spans="1:16" s="6" customFormat="1" ht="15.75" thickBot="1">
      <c r="A131" s="324" t="s">
        <v>152</v>
      </c>
      <c r="B131" s="335" t="s">
        <v>3</v>
      </c>
      <c r="C131" s="320" t="s">
        <v>437</v>
      </c>
      <c r="D131" s="473">
        <f>1085-(1085*0.1)</f>
        <v>976.5</v>
      </c>
      <c r="E131" s="478"/>
      <c r="F131" s="474"/>
      <c r="O131" s="114"/>
      <c r="P131" s="115"/>
    </row>
    <row r="132" spans="1:16" s="6" customFormat="1" ht="15.75" thickBot="1">
      <c r="A132" s="324" t="s">
        <v>152</v>
      </c>
      <c r="B132" s="325" t="s">
        <v>4</v>
      </c>
      <c r="C132" s="320" t="s">
        <v>153</v>
      </c>
      <c r="D132" s="473">
        <f>435-(435*0.1)</f>
        <v>391.5</v>
      </c>
      <c r="E132" s="478"/>
      <c r="F132" s="474"/>
      <c r="O132" s="114"/>
      <c r="P132" s="115"/>
    </row>
    <row r="133" spans="1:16" s="6" customFormat="1" ht="15.75" thickBot="1">
      <c r="A133" s="324" t="s">
        <v>152</v>
      </c>
      <c r="B133" s="325" t="s">
        <v>4</v>
      </c>
      <c r="C133" s="320" t="s">
        <v>442</v>
      </c>
      <c r="D133" s="473">
        <v>950</v>
      </c>
      <c r="E133" s="478"/>
      <c r="F133" s="474"/>
      <c r="O133" s="114"/>
      <c r="P133" s="115"/>
    </row>
    <row r="134" spans="1:16" s="158" customFormat="1" ht="15.75" thickBot="1">
      <c r="A134" s="324" t="s">
        <v>152</v>
      </c>
      <c r="B134" s="325" t="s">
        <v>4</v>
      </c>
      <c r="C134" s="320" t="s">
        <v>439</v>
      </c>
      <c r="D134" s="473">
        <f>905-(905*0.1)</f>
        <v>814.5</v>
      </c>
      <c r="E134" s="478"/>
      <c r="F134" s="474"/>
      <c r="O134" s="159"/>
      <c r="P134" s="160"/>
    </row>
    <row r="135" spans="1:16" s="158" customFormat="1" ht="15.75" thickBot="1">
      <c r="A135" s="324" t="s">
        <v>152</v>
      </c>
      <c r="B135" s="325" t="s">
        <v>8</v>
      </c>
      <c r="C135" s="320" t="s">
        <v>302</v>
      </c>
      <c r="D135" s="473">
        <v>550</v>
      </c>
      <c r="E135" s="478"/>
      <c r="F135" s="474"/>
      <c r="O135" s="159"/>
      <c r="P135" s="160"/>
    </row>
    <row r="136" spans="1:16" s="158" customFormat="1" ht="15.75" thickBot="1">
      <c r="A136" s="324" t="s">
        <v>152</v>
      </c>
      <c r="B136" s="335" t="s">
        <v>5</v>
      </c>
      <c r="C136" s="320" t="s">
        <v>224</v>
      </c>
      <c r="D136" s="473">
        <f>273-(273*0.1)</f>
        <v>245.7</v>
      </c>
      <c r="E136" s="478"/>
      <c r="F136" s="474"/>
      <c r="O136" s="159"/>
      <c r="P136" s="160"/>
    </row>
    <row r="137" spans="1:16" s="158" customFormat="1" ht="15.75" thickBot="1">
      <c r="A137" s="324" t="s">
        <v>152</v>
      </c>
      <c r="B137" s="335" t="s">
        <v>5</v>
      </c>
      <c r="C137" s="320" t="s">
        <v>442</v>
      </c>
      <c r="D137" s="473">
        <v>550</v>
      </c>
      <c r="E137" s="478"/>
      <c r="F137" s="474"/>
      <c r="O137" s="159"/>
      <c r="P137" s="160"/>
    </row>
    <row r="138" spans="1:16" s="158" customFormat="1" ht="15.75" thickBot="1">
      <c r="A138" s="324" t="s">
        <v>152</v>
      </c>
      <c r="B138" s="335" t="s">
        <v>5</v>
      </c>
      <c r="C138" s="320" t="s">
        <v>437</v>
      </c>
      <c r="D138" s="473">
        <f>518-(518*0.1)</f>
        <v>466.2</v>
      </c>
      <c r="E138" s="478"/>
      <c r="F138" s="474"/>
      <c r="O138" s="159"/>
      <c r="P138" s="160"/>
    </row>
    <row r="139" spans="1:16" s="158" customFormat="1" ht="15.75" thickBot="1">
      <c r="A139" s="324" t="s">
        <v>152</v>
      </c>
      <c r="B139" s="325" t="s">
        <v>149</v>
      </c>
      <c r="C139" s="320" t="s">
        <v>438</v>
      </c>
      <c r="D139" s="473">
        <v>400</v>
      </c>
      <c r="E139" s="478"/>
      <c r="F139" s="474"/>
      <c r="O139" s="159"/>
      <c r="P139" s="160"/>
    </row>
    <row r="140" spans="1:16" s="158" customFormat="1" ht="15.75" thickBot="1">
      <c r="A140" s="324" t="s">
        <v>152</v>
      </c>
      <c r="B140" s="325" t="s">
        <v>149</v>
      </c>
      <c r="C140" s="320" t="s">
        <v>437</v>
      </c>
      <c r="D140" s="473">
        <v>360</v>
      </c>
      <c r="E140" s="478"/>
      <c r="F140" s="474"/>
      <c r="O140" s="159"/>
      <c r="P140" s="160"/>
    </row>
    <row r="141" spans="1:16" s="158" customFormat="1" ht="15.75" thickBot="1">
      <c r="A141" s="269" t="s">
        <v>393</v>
      </c>
      <c r="B141" s="270" t="s">
        <v>3</v>
      </c>
      <c r="C141" s="280" t="s">
        <v>394</v>
      </c>
      <c r="D141" s="447">
        <v>977</v>
      </c>
      <c r="E141" s="492"/>
      <c r="F141" s="448"/>
      <c r="H141" s="284"/>
      <c r="O141" s="159"/>
      <c r="P141" s="160"/>
    </row>
    <row r="142" spans="1:16" s="158" customFormat="1" ht="15.75" thickBot="1">
      <c r="A142" s="269" t="s">
        <v>393</v>
      </c>
      <c r="B142" s="272" t="s">
        <v>4</v>
      </c>
      <c r="C142" s="320" t="s">
        <v>394</v>
      </c>
      <c r="D142" s="473">
        <v>815</v>
      </c>
      <c r="E142" s="478"/>
      <c r="F142" s="474"/>
      <c r="H142" s="284"/>
      <c r="O142" s="159"/>
      <c r="P142" s="160"/>
    </row>
    <row r="143" spans="1:16" s="158" customFormat="1" ht="15.75" thickBot="1">
      <c r="A143" s="269" t="s">
        <v>393</v>
      </c>
      <c r="B143" s="270" t="s">
        <v>5</v>
      </c>
      <c r="C143" s="320" t="s">
        <v>394</v>
      </c>
      <c r="D143" s="473">
        <v>466</v>
      </c>
      <c r="E143" s="478"/>
      <c r="F143" s="474"/>
      <c r="H143" s="284"/>
      <c r="O143" s="159"/>
      <c r="P143" s="160"/>
    </row>
    <row r="144" spans="1:16" s="158" customFormat="1" ht="15.75" thickBot="1">
      <c r="A144" s="269" t="s">
        <v>393</v>
      </c>
      <c r="B144" s="272" t="s">
        <v>149</v>
      </c>
      <c r="C144" s="320" t="s">
        <v>394</v>
      </c>
      <c r="D144" s="473">
        <v>360</v>
      </c>
      <c r="E144" s="478"/>
      <c r="F144" s="474"/>
      <c r="H144" s="284"/>
      <c r="O144" s="159"/>
      <c r="P144" s="160"/>
    </row>
    <row r="145" spans="1:18">
      <c r="A145" s="269" t="s">
        <v>25</v>
      </c>
      <c r="B145" s="270" t="s">
        <v>3</v>
      </c>
      <c r="C145" s="319" t="s">
        <v>26</v>
      </c>
      <c r="D145" s="475">
        <f t="shared" ref="D145:D154" si="25">H145</f>
        <v>521</v>
      </c>
      <c r="E145" s="476"/>
      <c r="F145" s="477"/>
      <c r="H145" s="274">
        <v>521</v>
      </c>
      <c r="K145">
        <v>1000</v>
      </c>
      <c r="O145" s="120">
        <v>492</v>
      </c>
      <c r="P145" s="121">
        <f t="shared" si="18"/>
        <v>49.2</v>
      </c>
      <c r="Q145" s="119"/>
      <c r="R145" s="146">
        <f>O145+P145</f>
        <v>541.20000000000005</v>
      </c>
    </row>
    <row r="146" spans="1:18">
      <c r="A146" s="264" t="s">
        <v>25</v>
      </c>
      <c r="B146" s="272" t="s">
        <v>3</v>
      </c>
      <c r="C146" s="319" t="s">
        <v>151</v>
      </c>
      <c r="D146" s="475">
        <f t="shared" si="25"/>
        <v>977</v>
      </c>
      <c r="E146" s="476"/>
      <c r="F146" s="477"/>
      <c r="H146" s="274">
        <v>977</v>
      </c>
      <c r="K146">
        <v>1000</v>
      </c>
      <c r="O146" s="122">
        <v>922</v>
      </c>
      <c r="P146" s="108">
        <f t="shared" si="18"/>
        <v>92.2</v>
      </c>
      <c r="Q146" s="119"/>
      <c r="R146" s="146">
        <f t="shared" ref="R146:R154" si="26">O146+P146</f>
        <v>1014.2</v>
      </c>
    </row>
    <row r="147" spans="1:18">
      <c r="A147" s="264" t="s">
        <v>25</v>
      </c>
      <c r="B147" s="272" t="s">
        <v>4</v>
      </c>
      <c r="C147" s="319" t="s">
        <v>26</v>
      </c>
      <c r="D147" s="475">
        <f t="shared" si="25"/>
        <v>392</v>
      </c>
      <c r="E147" s="476"/>
      <c r="F147" s="477"/>
      <c r="H147" s="274">
        <v>392</v>
      </c>
      <c r="K147">
        <v>1000</v>
      </c>
      <c r="O147" s="122">
        <v>370</v>
      </c>
      <c r="P147" s="108">
        <f t="shared" si="18"/>
        <v>37</v>
      </c>
      <c r="Q147" s="119"/>
      <c r="R147" s="146">
        <f t="shared" si="26"/>
        <v>407</v>
      </c>
    </row>
    <row r="148" spans="1:18" ht="15.75" thickBot="1">
      <c r="A148" s="264" t="s">
        <v>25</v>
      </c>
      <c r="B148" s="272" t="s">
        <v>4</v>
      </c>
      <c r="C148" s="319" t="s">
        <v>303</v>
      </c>
      <c r="D148" s="475">
        <f t="shared" si="25"/>
        <v>815</v>
      </c>
      <c r="E148" s="476"/>
      <c r="F148" s="477"/>
      <c r="H148" s="274">
        <v>815</v>
      </c>
      <c r="K148">
        <v>1000</v>
      </c>
      <c r="O148" s="122">
        <v>769</v>
      </c>
      <c r="P148" s="108">
        <f t="shared" si="18"/>
        <v>76.900000000000006</v>
      </c>
      <c r="Q148" s="119"/>
      <c r="R148" s="146">
        <f t="shared" si="26"/>
        <v>845.9</v>
      </c>
    </row>
    <row r="149" spans="1:18" s="158" customFormat="1" ht="15.75" thickBot="1">
      <c r="A149" s="269" t="s">
        <v>25</v>
      </c>
      <c r="B149" s="272" t="s">
        <v>8</v>
      </c>
      <c r="C149" s="320" t="s">
        <v>304</v>
      </c>
      <c r="D149" s="475">
        <f t="shared" si="25"/>
        <v>550</v>
      </c>
      <c r="E149" s="476"/>
      <c r="F149" s="477"/>
      <c r="H149" s="275">
        <v>550</v>
      </c>
      <c r="O149" s="159"/>
      <c r="P149" s="160"/>
    </row>
    <row r="150" spans="1:18" s="158" customFormat="1">
      <c r="A150" s="269" t="s">
        <v>25</v>
      </c>
      <c r="B150" s="272" t="s">
        <v>8</v>
      </c>
      <c r="C150" s="319" t="s">
        <v>150</v>
      </c>
      <c r="D150" s="475">
        <f t="shared" si="25"/>
        <v>550</v>
      </c>
      <c r="E150" s="476"/>
      <c r="F150" s="477"/>
      <c r="H150" s="275">
        <v>550</v>
      </c>
      <c r="O150" s="159"/>
      <c r="P150" s="160"/>
    </row>
    <row r="151" spans="1:18">
      <c r="A151" s="264" t="s">
        <v>25</v>
      </c>
      <c r="B151" s="272" t="s">
        <v>5</v>
      </c>
      <c r="C151" s="319" t="s">
        <v>26</v>
      </c>
      <c r="D151" s="475">
        <f t="shared" si="25"/>
        <v>246</v>
      </c>
      <c r="E151" s="476"/>
      <c r="F151" s="477"/>
      <c r="H151" s="274">
        <v>246</v>
      </c>
      <c r="K151">
        <v>1000</v>
      </c>
      <c r="O151" s="122">
        <v>232</v>
      </c>
      <c r="P151" s="108">
        <f t="shared" si="18"/>
        <v>23.200000000000003</v>
      </c>
      <c r="Q151" s="119"/>
      <c r="R151" s="146">
        <f t="shared" si="26"/>
        <v>255.2</v>
      </c>
    </row>
    <row r="152" spans="1:18">
      <c r="A152" s="264" t="s">
        <v>25</v>
      </c>
      <c r="B152" s="272" t="s">
        <v>5</v>
      </c>
      <c r="C152" s="319" t="s">
        <v>150</v>
      </c>
      <c r="D152" s="475">
        <f t="shared" si="25"/>
        <v>466</v>
      </c>
      <c r="E152" s="476"/>
      <c r="F152" s="477"/>
      <c r="H152" s="274">
        <v>466</v>
      </c>
      <c r="K152">
        <v>1000</v>
      </c>
      <c r="O152" s="122">
        <v>440</v>
      </c>
      <c r="P152" s="108">
        <f t="shared" si="18"/>
        <v>44</v>
      </c>
      <c r="Q152" s="119"/>
      <c r="R152" s="146">
        <f t="shared" si="26"/>
        <v>484</v>
      </c>
    </row>
    <row r="153" spans="1:18">
      <c r="A153" s="264" t="s">
        <v>25</v>
      </c>
      <c r="B153" s="272" t="s">
        <v>149</v>
      </c>
      <c r="C153" s="320" t="s">
        <v>288</v>
      </c>
      <c r="D153" s="475">
        <f t="shared" si="25"/>
        <v>360</v>
      </c>
      <c r="E153" s="476"/>
      <c r="F153" s="477"/>
      <c r="H153" s="274">
        <v>360</v>
      </c>
      <c r="O153" s="122"/>
      <c r="P153" s="108"/>
      <c r="Q153" s="119"/>
      <c r="R153" s="146"/>
    </row>
    <row r="154" spans="1:18" ht="15.75" thickBot="1">
      <c r="A154" s="260" t="s">
        <v>25</v>
      </c>
      <c r="B154" s="272" t="s">
        <v>149</v>
      </c>
      <c r="C154" s="354" t="s">
        <v>367</v>
      </c>
      <c r="D154" s="475">
        <f t="shared" si="25"/>
        <v>360</v>
      </c>
      <c r="E154" s="476"/>
      <c r="F154" s="477"/>
      <c r="H154" s="274">
        <v>360</v>
      </c>
      <c r="K154">
        <v>1000</v>
      </c>
      <c r="O154" s="123">
        <v>210</v>
      </c>
      <c r="P154" s="124">
        <f t="shared" si="18"/>
        <v>21</v>
      </c>
      <c r="Q154" s="119"/>
      <c r="R154" s="146">
        <f t="shared" si="26"/>
        <v>231</v>
      </c>
    </row>
    <row r="155" spans="1:18" s="6" customFormat="1" ht="15.75" thickBot="1">
      <c r="A155" s="17" t="s">
        <v>27</v>
      </c>
      <c r="B155" s="37"/>
      <c r="C155" s="84"/>
      <c r="D155" s="444" t="s">
        <v>11</v>
      </c>
      <c r="E155" s="445"/>
      <c r="F155" s="446"/>
      <c r="J155" s="6">
        <f>I155/K155</f>
        <v>0</v>
      </c>
      <c r="K155" s="6">
        <v>1000</v>
      </c>
      <c r="O155" s="114" t="s">
        <v>145</v>
      </c>
      <c r="P155" s="115" t="s">
        <v>146</v>
      </c>
    </row>
    <row r="156" spans="1:18">
      <c r="A156" s="324" t="s">
        <v>490</v>
      </c>
      <c r="B156" s="314" t="s">
        <v>3</v>
      </c>
      <c r="C156" s="307" t="s">
        <v>491</v>
      </c>
      <c r="D156" s="464">
        <f>H156*J156</f>
        <v>840</v>
      </c>
      <c r="E156" s="465">
        <f t="shared" ref="E156:F166" si="27">N156+O156</f>
        <v>388</v>
      </c>
      <c r="F156" s="466">
        <f t="shared" si="27"/>
        <v>426.8</v>
      </c>
      <c r="H156" s="276">
        <v>60000</v>
      </c>
      <c r="I156">
        <v>14</v>
      </c>
      <c r="J156">
        <f>I156/K156</f>
        <v>1.4E-2</v>
      </c>
      <c r="K156">
        <v>1000</v>
      </c>
      <c r="O156" s="117">
        <v>388</v>
      </c>
      <c r="P156" s="127">
        <f t="shared" si="18"/>
        <v>38.800000000000004</v>
      </c>
      <c r="Q156" s="119"/>
    </row>
    <row r="157" spans="1:18">
      <c r="A157" s="324" t="s">
        <v>490</v>
      </c>
      <c r="B157" s="318" t="s">
        <v>4</v>
      </c>
      <c r="C157" s="307" t="s">
        <v>491</v>
      </c>
      <c r="D157" s="449">
        <f t="shared" ref="D157:D158" si="28">H157*J157</f>
        <v>672</v>
      </c>
      <c r="E157" s="450">
        <f t="shared" ref="E157:E158" si="29">N157+O157</f>
        <v>0</v>
      </c>
      <c r="F157" s="451">
        <f t="shared" ref="F157:F158" si="30">O157+P157</f>
        <v>0</v>
      </c>
      <c r="H157" s="276">
        <v>48000</v>
      </c>
      <c r="I157">
        <v>14</v>
      </c>
      <c r="J157">
        <f t="shared" ref="J157:J158" si="31">I157/K157</f>
        <v>1.4E-2</v>
      </c>
      <c r="K157">
        <v>1000</v>
      </c>
      <c r="O157" s="388"/>
      <c r="P157" s="389"/>
      <c r="Q157" s="119"/>
    </row>
    <row r="158" spans="1:18">
      <c r="A158" s="324" t="s">
        <v>490</v>
      </c>
      <c r="B158" s="314" t="s">
        <v>8</v>
      </c>
      <c r="C158" s="307" t="s">
        <v>491</v>
      </c>
      <c r="D158" s="449">
        <f t="shared" si="28"/>
        <v>630</v>
      </c>
      <c r="E158" s="450">
        <f t="shared" si="29"/>
        <v>0</v>
      </c>
      <c r="F158" s="451">
        <f t="shared" si="30"/>
        <v>0</v>
      </c>
      <c r="H158" s="276">
        <v>45000</v>
      </c>
      <c r="I158">
        <v>14</v>
      </c>
      <c r="J158">
        <f t="shared" si="31"/>
        <v>1.4E-2</v>
      </c>
      <c r="K158">
        <v>1000</v>
      </c>
      <c r="O158" s="388"/>
      <c r="P158" s="389"/>
      <c r="Q158" s="119"/>
    </row>
    <row r="159" spans="1:18">
      <c r="A159" s="269" t="s">
        <v>27</v>
      </c>
      <c r="B159" s="279" t="s">
        <v>3</v>
      </c>
      <c r="C159" s="307" t="s">
        <v>443</v>
      </c>
      <c r="D159" s="457">
        <f>H159</f>
        <v>325</v>
      </c>
      <c r="E159" s="458">
        <f t="shared" ref="E159" si="32">N159+O159</f>
        <v>0</v>
      </c>
      <c r="F159" s="459">
        <f t="shared" ref="F159" si="33">O159+P159</f>
        <v>0</v>
      </c>
      <c r="H159" s="276">
        <v>325</v>
      </c>
      <c r="O159" s="388"/>
      <c r="P159" s="389"/>
      <c r="Q159" s="119"/>
    </row>
    <row r="160" spans="1:18">
      <c r="A160" s="337" t="s">
        <v>27</v>
      </c>
      <c r="B160" s="318" t="s">
        <v>3</v>
      </c>
      <c r="C160" s="310" t="s">
        <v>444</v>
      </c>
      <c r="D160" s="449">
        <f>H160</f>
        <v>724</v>
      </c>
      <c r="E160" s="450">
        <f t="shared" si="27"/>
        <v>683</v>
      </c>
      <c r="F160" s="451">
        <f t="shared" si="27"/>
        <v>751.3</v>
      </c>
      <c r="H160" s="276">
        <v>724</v>
      </c>
      <c r="J160">
        <f>I160/K160</f>
        <v>0</v>
      </c>
      <c r="K160">
        <v>1000</v>
      </c>
      <c r="O160" s="118">
        <v>683</v>
      </c>
      <c r="P160" s="128">
        <f t="shared" si="18"/>
        <v>68.3</v>
      </c>
      <c r="Q160" s="119"/>
    </row>
    <row r="161" spans="1:19">
      <c r="A161" s="264" t="s">
        <v>27</v>
      </c>
      <c r="B161" s="257" t="s">
        <v>4</v>
      </c>
      <c r="C161" s="310" t="s">
        <v>445</v>
      </c>
      <c r="D161" s="457">
        <f t="shared" ref="D161:D166" si="34">H161</f>
        <v>279</v>
      </c>
      <c r="E161" s="458">
        <f t="shared" si="27"/>
        <v>309</v>
      </c>
      <c r="F161" s="459">
        <f t="shared" si="27"/>
        <v>339.9</v>
      </c>
      <c r="H161" s="276">
        <v>279</v>
      </c>
      <c r="J161">
        <f>I161/K161</f>
        <v>0</v>
      </c>
      <c r="K161">
        <v>1000</v>
      </c>
      <c r="O161" s="118">
        <v>309</v>
      </c>
      <c r="P161" s="128">
        <f t="shared" si="18"/>
        <v>30.900000000000002</v>
      </c>
      <c r="Q161" s="119"/>
    </row>
    <row r="162" spans="1:19" ht="15.75" thickBot="1">
      <c r="A162" s="260" t="s">
        <v>27</v>
      </c>
      <c r="B162" s="261" t="s">
        <v>4</v>
      </c>
      <c r="C162" s="340" t="s">
        <v>444</v>
      </c>
      <c r="D162" s="457">
        <f t="shared" si="34"/>
        <v>578</v>
      </c>
      <c r="E162" s="458">
        <f t="shared" si="27"/>
        <v>545</v>
      </c>
      <c r="F162" s="459">
        <f t="shared" si="27"/>
        <v>599.5</v>
      </c>
      <c r="H162" s="276">
        <v>578</v>
      </c>
      <c r="J162">
        <f>I162/K162</f>
        <v>0</v>
      </c>
      <c r="K162">
        <v>1000</v>
      </c>
      <c r="O162" s="126">
        <v>545</v>
      </c>
      <c r="P162" s="129">
        <f t="shared" si="18"/>
        <v>54.5</v>
      </c>
      <c r="Q162" s="119"/>
    </row>
    <row r="163" spans="1:19">
      <c r="A163" s="264" t="s">
        <v>27</v>
      </c>
      <c r="B163" s="257" t="s">
        <v>5</v>
      </c>
      <c r="C163" s="310" t="s">
        <v>445</v>
      </c>
      <c r="D163" s="457">
        <f t="shared" si="34"/>
        <v>243</v>
      </c>
      <c r="E163" s="458">
        <f t="shared" si="27"/>
        <v>0</v>
      </c>
      <c r="F163" s="459">
        <f t="shared" si="27"/>
        <v>0</v>
      </c>
      <c r="H163" s="276">
        <v>243</v>
      </c>
      <c r="O163" s="174"/>
      <c r="P163" s="175"/>
      <c r="Q163" s="119"/>
    </row>
    <row r="164" spans="1:19">
      <c r="A164" s="260" t="s">
        <v>27</v>
      </c>
      <c r="B164" s="261" t="s">
        <v>5</v>
      </c>
      <c r="C164" s="340" t="s">
        <v>446</v>
      </c>
      <c r="D164" s="457">
        <f t="shared" si="34"/>
        <v>472</v>
      </c>
      <c r="E164" s="458">
        <f t="shared" si="27"/>
        <v>0</v>
      </c>
      <c r="F164" s="459">
        <f t="shared" si="27"/>
        <v>0</v>
      </c>
      <c r="H164" s="276">
        <v>472</v>
      </c>
      <c r="O164" s="174"/>
      <c r="P164" s="175"/>
      <c r="Q164" s="119"/>
    </row>
    <row r="165" spans="1:19">
      <c r="A165" s="260" t="s">
        <v>27</v>
      </c>
      <c r="B165" s="257" t="s">
        <v>5</v>
      </c>
      <c r="C165" s="340" t="s">
        <v>171</v>
      </c>
      <c r="D165" s="457">
        <f t="shared" si="34"/>
        <v>184</v>
      </c>
      <c r="E165" s="458">
        <f t="shared" si="27"/>
        <v>0</v>
      </c>
      <c r="F165" s="459">
        <f t="shared" si="27"/>
        <v>0</v>
      </c>
      <c r="H165" s="276">
        <v>184</v>
      </c>
      <c r="O165" s="118"/>
      <c r="P165" s="128"/>
      <c r="Q165" s="119"/>
    </row>
    <row r="166" spans="1:19" ht="15.75" thickBot="1">
      <c r="A166" s="260" t="s">
        <v>27</v>
      </c>
      <c r="B166" s="257" t="s">
        <v>5</v>
      </c>
      <c r="C166" s="310" t="s">
        <v>172</v>
      </c>
      <c r="D166" s="467">
        <f t="shared" si="34"/>
        <v>246</v>
      </c>
      <c r="E166" s="468">
        <f t="shared" si="27"/>
        <v>0</v>
      </c>
      <c r="F166" s="469">
        <f t="shared" si="27"/>
        <v>0</v>
      </c>
      <c r="H166" s="276">
        <v>246</v>
      </c>
      <c r="O166" s="118"/>
      <c r="P166" s="128"/>
      <c r="Q166" s="119"/>
    </row>
    <row r="167" spans="1:19" s="6" customFormat="1" ht="15.75" thickBot="1">
      <c r="A167" s="44" t="s">
        <v>122</v>
      </c>
      <c r="B167" s="37"/>
      <c r="C167" s="23"/>
      <c r="D167" s="452" t="s">
        <v>11</v>
      </c>
      <c r="E167" s="463"/>
      <c r="F167" s="453"/>
      <c r="J167" s="6">
        <f>I167/K167</f>
        <v>0</v>
      </c>
      <c r="K167" s="6">
        <v>1000</v>
      </c>
    </row>
    <row r="168" spans="1:19" ht="15.75" thickBot="1">
      <c r="A168" s="269" t="s">
        <v>284</v>
      </c>
      <c r="B168" s="279" t="s">
        <v>286</v>
      </c>
      <c r="C168" s="266" t="s">
        <v>447</v>
      </c>
      <c r="D168" s="460">
        <f>H168</f>
        <v>673</v>
      </c>
      <c r="E168" s="461">
        <f>N168+O168</f>
        <v>0</v>
      </c>
      <c r="F168" s="462">
        <f>O168+P168</f>
        <v>0</v>
      </c>
      <c r="H168" s="276">
        <v>673</v>
      </c>
      <c r="J168">
        <f>I168/K168</f>
        <v>0</v>
      </c>
      <c r="K168">
        <v>1000</v>
      </c>
    </row>
    <row r="169" spans="1:19" s="6" customFormat="1" ht="15.75" thickBot="1">
      <c r="A169" s="152" t="s">
        <v>125</v>
      </c>
      <c r="B169" s="153"/>
      <c r="C169" s="154"/>
      <c r="D169" s="454" t="s">
        <v>11</v>
      </c>
      <c r="E169" s="455"/>
      <c r="F169" s="456"/>
      <c r="J169" s="6">
        <f>I169/K169</f>
        <v>0</v>
      </c>
      <c r="K169" s="6">
        <v>1000</v>
      </c>
    </row>
    <row r="170" spans="1:19">
      <c r="A170" s="351" t="s">
        <v>108</v>
      </c>
      <c r="B170" s="323" t="s">
        <v>3</v>
      </c>
      <c r="C170" s="309" t="s">
        <v>370</v>
      </c>
      <c r="D170" s="464">
        <v>600</v>
      </c>
      <c r="E170" s="465">
        <f t="shared" ref="E170:F172" si="35">N170+O170</f>
        <v>0</v>
      </c>
      <c r="F170" s="466">
        <f t="shared" si="35"/>
        <v>0</v>
      </c>
      <c r="H170" s="276"/>
      <c r="R170" s="112"/>
      <c r="S170" s="137"/>
    </row>
    <row r="171" spans="1:19">
      <c r="A171" s="337" t="s">
        <v>108</v>
      </c>
      <c r="B171" s="314" t="s">
        <v>3</v>
      </c>
      <c r="C171" s="310" t="s">
        <v>371</v>
      </c>
      <c r="D171" s="457">
        <v>990</v>
      </c>
      <c r="E171" s="458">
        <f t="shared" si="35"/>
        <v>0</v>
      </c>
      <c r="F171" s="459">
        <f t="shared" si="35"/>
        <v>0</v>
      </c>
      <c r="H171" s="276"/>
      <c r="R171" s="112"/>
      <c r="S171" s="137"/>
    </row>
    <row r="172" spans="1:19" ht="15.75" thickBot="1">
      <c r="A172" s="352" t="s">
        <v>108</v>
      </c>
      <c r="B172" s="353" t="s">
        <v>4</v>
      </c>
      <c r="C172" s="312" t="s">
        <v>371</v>
      </c>
      <c r="D172" s="470">
        <v>960</v>
      </c>
      <c r="E172" s="471">
        <f t="shared" si="35"/>
        <v>0</v>
      </c>
      <c r="F172" s="472">
        <f t="shared" si="35"/>
        <v>0</v>
      </c>
      <c r="H172" s="6"/>
      <c r="R172" s="112"/>
      <c r="S172" s="137"/>
    </row>
    <row r="173" spans="1:19" s="6" customFormat="1" ht="15.75" thickBot="1">
      <c r="A173" s="82" t="s">
        <v>28</v>
      </c>
      <c r="B173" s="83"/>
      <c r="C173" s="84"/>
      <c r="D173" s="452" t="s">
        <v>11</v>
      </c>
      <c r="E173" s="453"/>
      <c r="F173" s="91" t="s">
        <v>12</v>
      </c>
      <c r="J173" s="6">
        <f t="shared" ref="J173:J190" si="36">I173/K173</f>
        <v>0</v>
      </c>
      <c r="K173" s="6">
        <v>1000</v>
      </c>
    </row>
    <row r="174" spans="1:19">
      <c r="A174" s="264" t="s">
        <v>265</v>
      </c>
      <c r="B174" s="257" t="s">
        <v>3</v>
      </c>
      <c r="C174" s="258" t="s">
        <v>263</v>
      </c>
      <c r="D174" s="447">
        <f>J174*F174</f>
        <v>440.25</v>
      </c>
      <c r="E174" s="448"/>
      <c r="F174" s="265">
        <f>H174+(H174*0.1)+24</f>
        <v>29350</v>
      </c>
      <c r="H174" s="79">
        <v>26660</v>
      </c>
      <c r="I174">
        <v>15</v>
      </c>
      <c r="J174">
        <f t="shared" si="36"/>
        <v>1.4999999999999999E-2</v>
      </c>
      <c r="K174">
        <v>1000</v>
      </c>
    </row>
    <row r="175" spans="1:19">
      <c r="A175" s="264" t="s">
        <v>265</v>
      </c>
      <c r="B175" s="257" t="s">
        <v>3</v>
      </c>
      <c r="C175" s="258" t="s">
        <v>264</v>
      </c>
      <c r="D175" s="447">
        <f>J175*F175</f>
        <v>660</v>
      </c>
      <c r="E175" s="448"/>
      <c r="F175" s="265">
        <f t="shared" ref="F175:F184" si="37">H175+(H175*0.1)</f>
        <v>44000</v>
      </c>
      <c r="H175" s="79">
        <v>40000</v>
      </c>
      <c r="I175">
        <v>15</v>
      </c>
      <c r="J175">
        <f t="shared" si="36"/>
        <v>1.4999999999999999E-2</v>
      </c>
      <c r="K175">
        <v>1000</v>
      </c>
    </row>
    <row r="176" spans="1:19">
      <c r="A176" s="337" t="s">
        <v>265</v>
      </c>
      <c r="B176" s="318" t="s">
        <v>3</v>
      </c>
      <c r="C176" s="310" t="s">
        <v>489</v>
      </c>
      <c r="D176" s="473">
        <f>J176*F176</f>
        <v>688.5</v>
      </c>
      <c r="E176" s="474"/>
      <c r="F176" s="316">
        <f>H176</f>
        <v>45900</v>
      </c>
      <c r="H176" s="185">
        <v>45900</v>
      </c>
      <c r="I176">
        <v>15</v>
      </c>
      <c r="J176">
        <f t="shared" si="36"/>
        <v>1.4999999999999999E-2</v>
      </c>
      <c r="K176">
        <v>1000</v>
      </c>
    </row>
    <row r="177" spans="1:13">
      <c r="A177" s="269" t="s">
        <v>28</v>
      </c>
      <c r="B177" s="279" t="s">
        <v>3</v>
      </c>
      <c r="C177" s="266" t="s">
        <v>29</v>
      </c>
      <c r="D177" s="447">
        <f t="shared" ref="D177:D184" si="38">J177*F177</f>
        <v>660.15539999999999</v>
      </c>
      <c r="E177" s="448"/>
      <c r="F177" s="265">
        <f>H177+(H177*0.1)+12</f>
        <v>48900.4</v>
      </c>
      <c r="H177" s="268">
        <v>44444</v>
      </c>
      <c r="I177">
        <v>13.5</v>
      </c>
      <c r="J177">
        <f t="shared" si="36"/>
        <v>1.35E-2</v>
      </c>
      <c r="K177">
        <v>1000</v>
      </c>
    </row>
    <row r="178" spans="1:13">
      <c r="A178" s="264" t="s">
        <v>28</v>
      </c>
      <c r="B178" s="257" t="s">
        <v>3</v>
      </c>
      <c r="C178" s="258" t="s">
        <v>344</v>
      </c>
      <c r="D178" s="447">
        <f>J178*F178</f>
        <v>220.5</v>
      </c>
      <c r="E178" s="448"/>
      <c r="F178" s="265">
        <f>H178+(H178*0.1)+20</f>
        <v>15750</v>
      </c>
      <c r="H178" s="268">
        <v>14300</v>
      </c>
      <c r="I178">
        <v>14</v>
      </c>
      <c r="J178">
        <f>I178/K178</f>
        <v>1.4E-2</v>
      </c>
      <c r="K178">
        <v>1000</v>
      </c>
    </row>
    <row r="179" spans="1:13">
      <c r="A179" s="264" t="s">
        <v>28</v>
      </c>
      <c r="B179" s="257" t="s">
        <v>3</v>
      </c>
      <c r="C179" s="258" t="s">
        <v>261</v>
      </c>
      <c r="D179" s="447">
        <f t="shared" si="38"/>
        <v>440.3</v>
      </c>
      <c r="E179" s="448"/>
      <c r="F179" s="265">
        <f>H179+(H179*0.1)+23</f>
        <v>31450</v>
      </c>
      <c r="H179" s="268">
        <v>28570</v>
      </c>
      <c r="I179">
        <v>14</v>
      </c>
      <c r="J179">
        <f t="shared" si="36"/>
        <v>1.4E-2</v>
      </c>
      <c r="K179">
        <v>1000</v>
      </c>
    </row>
    <row r="180" spans="1:13">
      <c r="A180" s="264" t="s">
        <v>28</v>
      </c>
      <c r="B180" s="257" t="s">
        <v>3</v>
      </c>
      <c r="C180" s="258" t="s">
        <v>262</v>
      </c>
      <c r="D180" s="447">
        <f>J180*F180</f>
        <v>660.1</v>
      </c>
      <c r="E180" s="448"/>
      <c r="F180" s="265">
        <f>H180+(H180*0.1)+15</f>
        <v>47150</v>
      </c>
      <c r="H180" s="268">
        <v>42850</v>
      </c>
      <c r="I180">
        <v>14</v>
      </c>
      <c r="J180">
        <f t="shared" si="36"/>
        <v>1.4E-2</v>
      </c>
      <c r="K180">
        <v>1000</v>
      </c>
    </row>
    <row r="181" spans="1:13">
      <c r="A181" s="264" t="s">
        <v>28</v>
      </c>
      <c r="B181" s="257" t="s">
        <v>4</v>
      </c>
      <c r="C181" s="258" t="s">
        <v>30</v>
      </c>
      <c r="D181" s="447">
        <f t="shared" si="38"/>
        <v>528</v>
      </c>
      <c r="E181" s="448"/>
      <c r="F181" s="265">
        <f t="shared" si="37"/>
        <v>33000</v>
      </c>
      <c r="H181" s="268">
        <v>30000</v>
      </c>
      <c r="I181">
        <v>16</v>
      </c>
      <c r="J181">
        <f t="shared" si="36"/>
        <v>1.6E-2</v>
      </c>
      <c r="K181">
        <v>1000</v>
      </c>
    </row>
    <row r="182" spans="1:13">
      <c r="A182" s="264" t="s">
        <v>28</v>
      </c>
      <c r="B182" s="257" t="s">
        <v>4</v>
      </c>
      <c r="C182" s="258" t="s">
        <v>31</v>
      </c>
      <c r="D182" s="447">
        <f t="shared" si="38"/>
        <v>528</v>
      </c>
      <c r="E182" s="448"/>
      <c r="F182" s="265">
        <f t="shared" si="37"/>
        <v>33000</v>
      </c>
      <c r="H182" s="268">
        <v>30000</v>
      </c>
      <c r="I182">
        <v>16</v>
      </c>
      <c r="J182">
        <f t="shared" si="36"/>
        <v>1.6E-2</v>
      </c>
      <c r="K182">
        <v>1000</v>
      </c>
    </row>
    <row r="183" spans="1:13">
      <c r="A183" s="264" t="s">
        <v>28</v>
      </c>
      <c r="B183" s="257" t="s">
        <v>5</v>
      </c>
      <c r="C183" s="258" t="s">
        <v>30</v>
      </c>
      <c r="D183" s="744">
        <f t="shared" si="38"/>
        <v>352</v>
      </c>
      <c r="E183" s="745"/>
      <c r="F183" s="265">
        <f t="shared" si="37"/>
        <v>22000</v>
      </c>
      <c r="H183" s="268">
        <v>20000</v>
      </c>
      <c r="I183">
        <v>16</v>
      </c>
      <c r="J183">
        <f t="shared" si="36"/>
        <v>1.6E-2</v>
      </c>
      <c r="K183">
        <v>1000</v>
      </c>
    </row>
    <row r="184" spans="1:13" ht="15" customHeight="1" thickBot="1">
      <c r="A184" s="260" t="s">
        <v>28</v>
      </c>
      <c r="B184" s="261" t="s">
        <v>5</v>
      </c>
      <c r="C184" s="262" t="s">
        <v>31</v>
      </c>
      <c r="D184" s="713">
        <f t="shared" si="38"/>
        <v>352</v>
      </c>
      <c r="E184" s="714"/>
      <c r="F184" s="265">
        <f t="shared" si="37"/>
        <v>22000</v>
      </c>
      <c r="H184" s="268">
        <v>20000</v>
      </c>
      <c r="I184">
        <v>16</v>
      </c>
      <c r="J184">
        <f t="shared" si="36"/>
        <v>1.6E-2</v>
      </c>
      <c r="K184">
        <v>1000</v>
      </c>
    </row>
    <row r="185" spans="1:13" s="6" customFormat="1" ht="15.75" thickBot="1">
      <c r="A185" s="17" t="s">
        <v>35</v>
      </c>
      <c r="B185" s="37"/>
      <c r="C185" s="23"/>
      <c r="D185" s="444" t="s">
        <v>11</v>
      </c>
      <c r="E185" s="446"/>
      <c r="F185" s="24" t="s">
        <v>12</v>
      </c>
      <c r="G185" s="7"/>
      <c r="J185" s="6">
        <f t="shared" si="36"/>
        <v>0</v>
      </c>
      <c r="K185" s="6">
        <v>1000</v>
      </c>
    </row>
    <row r="186" spans="1:13" s="7" customFormat="1">
      <c r="A186" s="264" t="s">
        <v>268</v>
      </c>
      <c r="B186" s="278" t="s">
        <v>4</v>
      </c>
      <c r="C186" s="296" t="s">
        <v>313</v>
      </c>
      <c r="D186" s="713">
        <f t="shared" ref="D186:D191" si="39">J186*F186</f>
        <v>246.25</v>
      </c>
      <c r="E186" s="714"/>
      <c r="F186" s="267">
        <v>19700</v>
      </c>
      <c r="I186">
        <v>12.5</v>
      </c>
      <c r="J186">
        <f t="shared" si="36"/>
        <v>1.2500000000000001E-2</v>
      </c>
      <c r="K186">
        <v>1000</v>
      </c>
    </row>
    <row r="187" spans="1:13" s="7" customFormat="1">
      <c r="A187" s="337" t="s">
        <v>268</v>
      </c>
      <c r="B187" s="347" t="s">
        <v>149</v>
      </c>
      <c r="C187" s="348" t="s">
        <v>320</v>
      </c>
      <c r="D187" s="684">
        <f t="shared" si="39"/>
        <v>143.75</v>
      </c>
      <c r="E187" s="685"/>
      <c r="F187" s="349">
        <v>11500</v>
      </c>
      <c r="I187">
        <v>12.5</v>
      </c>
      <c r="J187">
        <f>I187/K187</f>
        <v>1.2500000000000001E-2</v>
      </c>
      <c r="K187">
        <v>1000</v>
      </c>
    </row>
    <row r="188" spans="1:13">
      <c r="A188" s="337" t="s">
        <v>268</v>
      </c>
      <c r="B188" s="318" t="s">
        <v>8</v>
      </c>
      <c r="C188" s="310" t="s">
        <v>398</v>
      </c>
      <c r="D188" s="487">
        <f t="shared" si="39"/>
        <v>250</v>
      </c>
      <c r="E188" s="524"/>
      <c r="F188" s="316">
        <f>M188</f>
        <v>20000</v>
      </c>
      <c r="G188">
        <v>12.5</v>
      </c>
      <c r="H188">
        <v>96</v>
      </c>
      <c r="I188">
        <v>12.5</v>
      </c>
      <c r="J188">
        <f>I188/K188</f>
        <v>1.2500000000000001E-2</v>
      </c>
      <c r="K188">
        <v>1000</v>
      </c>
      <c r="M188" s="273">
        <v>20000</v>
      </c>
    </row>
    <row r="189" spans="1:13">
      <c r="A189" s="337" t="s">
        <v>268</v>
      </c>
      <c r="B189" s="318" t="s">
        <v>8</v>
      </c>
      <c r="C189" s="310" t="s">
        <v>474</v>
      </c>
      <c r="D189" s="487">
        <f t="shared" si="39"/>
        <v>260</v>
      </c>
      <c r="E189" s="524"/>
      <c r="F189" s="316">
        <f>M189</f>
        <v>20000</v>
      </c>
      <c r="I189">
        <v>13</v>
      </c>
      <c r="J189">
        <f>I189/K189</f>
        <v>1.2999999999999999E-2</v>
      </c>
      <c r="K189">
        <v>1000</v>
      </c>
      <c r="M189" s="273">
        <v>20000</v>
      </c>
    </row>
    <row r="190" spans="1:13">
      <c r="A190" s="350" t="s">
        <v>35</v>
      </c>
      <c r="B190" s="347" t="s">
        <v>4</v>
      </c>
      <c r="C190" s="348" t="s">
        <v>314</v>
      </c>
      <c r="D190" s="684">
        <f t="shared" si="39"/>
        <v>206.25</v>
      </c>
      <c r="E190" s="685"/>
      <c r="F190" s="316">
        <f t="shared" ref="F190:F199" si="40">M190</f>
        <v>16500</v>
      </c>
      <c r="I190">
        <v>12.5</v>
      </c>
      <c r="J190">
        <f t="shared" si="36"/>
        <v>1.2500000000000001E-2</v>
      </c>
      <c r="K190">
        <v>1000</v>
      </c>
      <c r="M190" s="273">
        <v>16500</v>
      </c>
    </row>
    <row r="191" spans="1:13">
      <c r="A191" s="337" t="s">
        <v>35</v>
      </c>
      <c r="B191" s="318" t="s">
        <v>4</v>
      </c>
      <c r="C191" s="310" t="s">
        <v>315</v>
      </c>
      <c r="D191" s="684">
        <f t="shared" si="39"/>
        <v>286.25</v>
      </c>
      <c r="E191" s="685"/>
      <c r="F191" s="316">
        <f t="shared" si="40"/>
        <v>22900</v>
      </c>
      <c r="I191">
        <v>12.5</v>
      </c>
      <c r="J191">
        <f>I191/K191</f>
        <v>1.2500000000000001E-2</v>
      </c>
      <c r="K191">
        <v>1000</v>
      </c>
      <c r="M191" s="273">
        <v>22900</v>
      </c>
    </row>
    <row r="192" spans="1:13">
      <c r="A192" s="337" t="s">
        <v>35</v>
      </c>
      <c r="B192" s="318" t="s">
        <v>5</v>
      </c>
      <c r="C192" s="310" t="s">
        <v>249</v>
      </c>
      <c r="D192" s="487">
        <f t="shared" ref="D192:D199" si="41">J192*F192</f>
        <v>190</v>
      </c>
      <c r="E192" s="524"/>
      <c r="F192" s="316">
        <f t="shared" si="40"/>
        <v>15200</v>
      </c>
      <c r="I192">
        <v>12.5</v>
      </c>
      <c r="J192">
        <f t="shared" ref="J192:J198" si="42">I192/K192</f>
        <v>1.2500000000000001E-2</v>
      </c>
      <c r="K192">
        <v>1000</v>
      </c>
      <c r="M192" s="273">
        <v>15200</v>
      </c>
    </row>
    <row r="193" spans="1:13">
      <c r="A193" s="337" t="s">
        <v>35</v>
      </c>
      <c r="B193" s="318" t="s">
        <v>5</v>
      </c>
      <c r="C193" s="310" t="s">
        <v>225</v>
      </c>
      <c r="D193" s="487">
        <f t="shared" si="41"/>
        <v>258.75</v>
      </c>
      <c r="E193" s="524"/>
      <c r="F193" s="316">
        <f t="shared" si="40"/>
        <v>20700</v>
      </c>
      <c r="G193">
        <v>12.5</v>
      </c>
      <c r="H193">
        <v>96</v>
      </c>
      <c r="I193">
        <v>12.5</v>
      </c>
      <c r="J193">
        <f t="shared" si="42"/>
        <v>1.2500000000000001E-2</v>
      </c>
      <c r="K193">
        <v>1000</v>
      </c>
      <c r="M193" s="273">
        <v>20700</v>
      </c>
    </row>
    <row r="194" spans="1:13">
      <c r="A194" s="337" t="s">
        <v>35</v>
      </c>
      <c r="B194" s="318" t="s">
        <v>8</v>
      </c>
      <c r="C194" s="310" t="s">
        <v>326</v>
      </c>
      <c r="D194" s="487">
        <f>J194*F194</f>
        <v>257.5</v>
      </c>
      <c r="E194" s="524"/>
      <c r="F194" s="316">
        <f t="shared" si="40"/>
        <v>20600</v>
      </c>
      <c r="G194">
        <v>12.5</v>
      </c>
      <c r="H194">
        <v>125</v>
      </c>
      <c r="I194">
        <v>12.5</v>
      </c>
      <c r="J194">
        <f t="shared" si="42"/>
        <v>1.2500000000000001E-2</v>
      </c>
      <c r="K194">
        <v>1000</v>
      </c>
      <c r="M194" s="273">
        <v>20600</v>
      </c>
    </row>
    <row r="195" spans="1:13">
      <c r="A195" s="337" t="s">
        <v>35</v>
      </c>
      <c r="B195" s="318" t="s">
        <v>149</v>
      </c>
      <c r="C195" s="310" t="s">
        <v>480</v>
      </c>
      <c r="D195" s="487">
        <f>J195*F195</f>
        <v>150</v>
      </c>
      <c r="E195" s="524"/>
      <c r="F195" s="316">
        <v>12000</v>
      </c>
      <c r="G195">
        <v>12.5</v>
      </c>
      <c r="H195">
        <v>125</v>
      </c>
      <c r="I195">
        <v>12.5</v>
      </c>
      <c r="J195">
        <f>I195/K195</f>
        <v>1.2500000000000001E-2</v>
      </c>
      <c r="K195">
        <v>1000</v>
      </c>
      <c r="M195" s="273">
        <v>11500</v>
      </c>
    </row>
    <row r="196" spans="1:13">
      <c r="A196" s="337" t="s">
        <v>35</v>
      </c>
      <c r="B196" s="318" t="s">
        <v>8</v>
      </c>
      <c r="C196" s="310" t="s">
        <v>32</v>
      </c>
      <c r="D196" s="487">
        <f t="shared" si="41"/>
        <v>275.5</v>
      </c>
      <c r="E196" s="524"/>
      <c r="F196" s="316">
        <f t="shared" si="40"/>
        <v>14500</v>
      </c>
      <c r="I196">
        <v>19</v>
      </c>
      <c r="J196">
        <f t="shared" si="42"/>
        <v>1.9E-2</v>
      </c>
      <c r="K196">
        <v>1000</v>
      </c>
      <c r="M196" s="273">
        <v>14500</v>
      </c>
    </row>
    <row r="197" spans="1:13">
      <c r="A197" s="336" t="s">
        <v>35</v>
      </c>
      <c r="B197" s="338" t="s">
        <v>283</v>
      </c>
      <c r="C197" s="310" t="s">
        <v>300</v>
      </c>
      <c r="D197" s="684">
        <f t="shared" si="41"/>
        <v>150</v>
      </c>
      <c r="E197" s="685"/>
      <c r="F197" s="316">
        <f t="shared" si="40"/>
        <v>12000</v>
      </c>
      <c r="I197">
        <v>12.5</v>
      </c>
      <c r="J197">
        <f t="shared" si="42"/>
        <v>1.2500000000000001E-2</v>
      </c>
      <c r="K197">
        <v>1000</v>
      </c>
      <c r="M197" s="277">
        <v>12000</v>
      </c>
    </row>
    <row r="198" spans="1:13">
      <c r="A198" s="260" t="s">
        <v>35</v>
      </c>
      <c r="B198" s="261" t="s">
        <v>6</v>
      </c>
      <c r="C198" s="340" t="s">
        <v>33</v>
      </c>
      <c r="D198" s="684">
        <f t="shared" si="41"/>
        <v>214.5</v>
      </c>
      <c r="E198" s="685"/>
      <c r="F198" s="316">
        <f t="shared" si="40"/>
        <v>11000</v>
      </c>
      <c r="I198">
        <v>19.5</v>
      </c>
      <c r="J198">
        <f t="shared" si="42"/>
        <v>1.95E-2</v>
      </c>
      <c r="K198">
        <v>1000</v>
      </c>
      <c r="M198" s="277">
        <v>11000</v>
      </c>
    </row>
    <row r="199" spans="1:13" ht="15.75" thickBot="1">
      <c r="A199" s="260" t="s">
        <v>35</v>
      </c>
      <c r="B199" s="261" t="s">
        <v>6</v>
      </c>
      <c r="C199" s="310" t="s">
        <v>225</v>
      </c>
      <c r="D199" s="487">
        <f t="shared" si="41"/>
        <v>137.5</v>
      </c>
      <c r="E199" s="524"/>
      <c r="F199" s="316">
        <f t="shared" si="40"/>
        <v>11000</v>
      </c>
      <c r="G199">
        <v>12.5</v>
      </c>
      <c r="H199">
        <v>96</v>
      </c>
      <c r="I199">
        <v>12.5</v>
      </c>
      <c r="J199">
        <f>I199/K199</f>
        <v>1.2500000000000001E-2</v>
      </c>
      <c r="K199">
        <v>1000</v>
      </c>
      <c r="M199" s="277">
        <v>11000</v>
      </c>
    </row>
    <row r="200" spans="1:13" s="6" customFormat="1" ht="15.75" thickBot="1">
      <c r="A200" s="152" t="s">
        <v>186</v>
      </c>
      <c r="B200" s="171"/>
      <c r="C200" s="172"/>
      <c r="D200" s="454" t="s">
        <v>158</v>
      </c>
      <c r="E200" s="455"/>
      <c r="F200" s="456"/>
      <c r="I200">
        <v>19.5</v>
      </c>
      <c r="J200" s="6">
        <f>I200/K200</f>
        <v>1.95E-2</v>
      </c>
      <c r="K200" s="6">
        <v>1000</v>
      </c>
    </row>
    <row r="201" spans="1:13">
      <c r="A201" s="294" t="s">
        <v>34</v>
      </c>
      <c r="B201" s="291" t="s">
        <v>3</v>
      </c>
      <c r="C201" s="295" t="s">
        <v>237</v>
      </c>
      <c r="D201" s="527">
        <f>178+2</f>
        <v>180</v>
      </c>
      <c r="E201" s="528"/>
      <c r="F201" s="529"/>
      <c r="G201" s="173"/>
      <c r="H201">
        <v>170</v>
      </c>
      <c r="I201">
        <v>19.5</v>
      </c>
      <c r="J201">
        <f>I201/K201</f>
        <v>1.95E-2</v>
      </c>
      <c r="K201">
        <v>1000</v>
      </c>
    </row>
    <row r="202" spans="1:13">
      <c r="A202" s="264" t="s">
        <v>34</v>
      </c>
      <c r="B202" s="257" t="s">
        <v>4</v>
      </c>
      <c r="C202" s="258" t="s">
        <v>236</v>
      </c>
      <c r="D202" s="686">
        <f>H202+(H202*0.05)+2</f>
        <v>170</v>
      </c>
      <c r="E202" s="687"/>
      <c r="F202" s="688"/>
      <c r="H202">
        <v>160</v>
      </c>
    </row>
    <row r="203" spans="1:13">
      <c r="A203" s="264" t="s">
        <v>187</v>
      </c>
      <c r="B203" s="257" t="s">
        <v>3</v>
      </c>
      <c r="C203" s="310" t="s">
        <v>440</v>
      </c>
      <c r="D203" s="686">
        <f>H203+(H203*0.1)+3</f>
        <v>190</v>
      </c>
      <c r="E203" s="687"/>
      <c r="F203" s="688"/>
      <c r="H203">
        <v>170</v>
      </c>
    </row>
    <row r="204" spans="1:13" ht="15.75" thickBot="1">
      <c r="A204" s="402" t="s">
        <v>187</v>
      </c>
      <c r="B204" s="403" t="s">
        <v>3</v>
      </c>
      <c r="C204" s="404" t="s">
        <v>499</v>
      </c>
      <c r="D204" s="767">
        <v>230</v>
      </c>
      <c r="E204" s="768"/>
      <c r="F204" s="769"/>
      <c r="H204">
        <v>170</v>
      </c>
    </row>
    <row r="205" spans="1:13" s="6" customFormat="1" ht="15.75" thickBot="1">
      <c r="A205" s="82" t="s">
        <v>36</v>
      </c>
      <c r="B205" s="83"/>
      <c r="C205" s="84"/>
      <c r="D205" s="452" t="s">
        <v>158</v>
      </c>
      <c r="E205" s="463"/>
      <c r="F205" s="453"/>
      <c r="I205">
        <v>19.5</v>
      </c>
      <c r="J205" s="6">
        <f t="shared" ref="J205:J219" si="43">I205/K205</f>
        <v>1.95E-2</v>
      </c>
      <c r="K205" s="6">
        <v>1000</v>
      </c>
    </row>
    <row r="206" spans="1:13" ht="15.75" thickBot="1">
      <c r="A206" s="193" t="s">
        <v>36</v>
      </c>
      <c r="B206" s="194" t="s">
        <v>8</v>
      </c>
      <c r="C206" s="364" t="s">
        <v>197</v>
      </c>
      <c r="D206" s="689">
        <v>160</v>
      </c>
      <c r="E206" s="690"/>
      <c r="F206" s="691"/>
      <c r="I206">
        <v>19.5</v>
      </c>
      <c r="J206">
        <f t="shared" si="43"/>
        <v>1.95E-2</v>
      </c>
      <c r="K206">
        <v>1000</v>
      </c>
    </row>
    <row r="207" spans="1:13" ht="15.75" thickBot="1">
      <c r="A207" s="92" t="s">
        <v>166</v>
      </c>
      <c r="B207" s="93"/>
      <c r="C207" s="81"/>
      <c r="D207" s="530" t="s">
        <v>11</v>
      </c>
      <c r="E207" s="531"/>
      <c r="F207" s="103" t="s">
        <v>12</v>
      </c>
      <c r="J207">
        <f t="shared" si="43"/>
        <v>0</v>
      </c>
      <c r="K207">
        <v>1000</v>
      </c>
    </row>
    <row r="208" spans="1:13" ht="15.75" thickBot="1">
      <c r="A208" s="94" t="s">
        <v>166</v>
      </c>
      <c r="B208" s="87" t="s">
        <v>5</v>
      </c>
      <c r="C208" s="85" t="s">
        <v>167</v>
      </c>
      <c r="D208" s="500">
        <f>J208*F208</f>
        <v>425.5</v>
      </c>
      <c r="E208" s="501"/>
      <c r="F208" s="188">
        <f>15900+(15900*0.07)+7</f>
        <v>17020</v>
      </c>
      <c r="I208">
        <v>25</v>
      </c>
      <c r="J208">
        <f t="shared" si="43"/>
        <v>2.5000000000000001E-2</v>
      </c>
      <c r="K208">
        <v>1000</v>
      </c>
    </row>
    <row r="209" spans="1:17" s="6" customFormat="1" ht="15.75" thickBot="1">
      <c r="A209" s="17" t="s">
        <v>37</v>
      </c>
      <c r="B209" s="37"/>
      <c r="C209" s="23"/>
      <c r="D209" s="454" t="s">
        <v>11</v>
      </c>
      <c r="E209" s="455"/>
      <c r="F209" s="456"/>
      <c r="I209">
        <v>19.5</v>
      </c>
      <c r="J209" s="6">
        <f t="shared" si="43"/>
        <v>1.95E-2</v>
      </c>
      <c r="K209" s="6">
        <v>1000</v>
      </c>
      <c r="O209" s="114" t="s">
        <v>145</v>
      </c>
      <c r="P209" s="115" t="s">
        <v>146</v>
      </c>
    </row>
    <row r="210" spans="1:17">
      <c r="A210" s="65" t="s">
        <v>37</v>
      </c>
      <c r="B210" s="61" t="s">
        <v>3</v>
      </c>
      <c r="C210" s="30" t="s">
        <v>38</v>
      </c>
      <c r="D210" s="650">
        <f>O210+P210</f>
        <v>1111</v>
      </c>
      <c r="E210" s="580"/>
      <c r="F210" s="581"/>
      <c r="I210">
        <v>19.5</v>
      </c>
      <c r="J210">
        <f t="shared" si="43"/>
        <v>1.95E-2</v>
      </c>
      <c r="K210">
        <v>1000</v>
      </c>
      <c r="O210" s="120">
        <v>1010</v>
      </c>
      <c r="P210" s="130">
        <f t="shared" ref="P210:P216" si="44">O210*10%</f>
        <v>101</v>
      </c>
      <c r="Q210" s="119"/>
    </row>
    <row r="211" spans="1:17">
      <c r="A211" s="66" t="s">
        <v>37</v>
      </c>
      <c r="B211" s="62" t="s">
        <v>4</v>
      </c>
      <c r="C211" s="22" t="s">
        <v>39</v>
      </c>
      <c r="D211" s="647">
        <v>900</v>
      </c>
      <c r="E211" s="557"/>
      <c r="F211" s="558"/>
      <c r="I211">
        <v>19.5</v>
      </c>
      <c r="J211">
        <f t="shared" si="43"/>
        <v>1.95E-2</v>
      </c>
      <c r="K211">
        <v>1000</v>
      </c>
      <c r="O211" s="122">
        <v>954</v>
      </c>
      <c r="P211" s="131">
        <f t="shared" si="44"/>
        <v>95.4</v>
      </c>
      <c r="Q211" s="119"/>
    </row>
    <row r="212" spans="1:17">
      <c r="A212" s="66" t="s">
        <v>37</v>
      </c>
      <c r="B212" s="62" t="s">
        <v>4</v>
      </c>
      <c r="C212" s="22" t="s">
        <v>40</v>
      </c>
      <c r="D212" s="647">
        <f>O212+P212</f>
        <v>1306.8</v>
      </c>
      <c r="E212" s="557"/>
      <c r="F212" s="558"/>
      <c r="I212">
        <v>19.5</v>
      </c>
      <c r="J212">
        <f t="shared" si="43"/>
        <v>1.95E-2</v>
      </c>
      <c r="K212">
        <v>1000</v>
      </c>
      <c r="O212" s="122">
        <v>1188</v>
      </c>
      <c r="P212" s="131">
        <f t="shared" si="44"/>
        <v>118.80000000000001</v>
      </c>
      <c r="Q212" s="119"/>
    </row>
    <row r="213" spans="1:17">
      <c r="A213" s="66" t="s">
        <v>37</v>
      </c>
      <c r="B213" s="62" t="s">
        <v>5</v>
      </c>
      <c r="C213" s="22" t="s">
        <v>41</v>
      </c>
      <c r="D213" s="647">
        <v>779</v>
      </c>
      <c r="E213" s="557"/>
      <c r="F213" s="558"/>
      <c r="I213">
        <v>19.5</v>
      </c>
      <c r="J213">
        <f t="shared" si="43"/>
        <v>1.95E-2</v>
      </c>
      <c r="K213">
        <v>1000</v>
      </c>
      <c r="O213" s="122">
        <v>799</v>
      </c>
      <c r="P213" s="131">
        <f t="shared" si="44"/>
        <v>79.900000000000006</v>
      </c>
      <c r="Q213" s="119"/>
    </row>
    <row r="214" spans="1:17">
      <c r="A214" s="66" t="s">
        <v>37</v>
      </c>
      <c r="B214" s="62" t="s">
        <v>5</v>
      </c>
      <c r="C214" s="22" t="s">
        <v>40</v>
      </c>
      <c r="D214" s="647">
        <f>O214+P214</f>
        <v>910.8</v>
      </c>
      <c r="E214" s="557"/>
      <c r="F214" s="558"/>
      <c r="I214">
        <v>19.5</v>
      </c>
      <c r="J214">
        <f t="shared" si="43"/>
        <v>1.95E-2</v>
      </c>
      <c r="K214">
        <v>1000</v>
      </c>
      <c r="O214" s="122">
        <v>828</v>
      </c>
      <c r="P214" s="131">
        <f t="shared" si="44"/>
        <v>82.800000000000011</v>
      </c>
      <c r="Q214" s="119"/>
    </row>
    <row r="215" spans="1:17">
      <c r="A215" s="66" t="s">
        <v>37</v>
      </c>
      <c r="B215" s="62" t="s">
        <v>6</v>
      </c>
      <c r="C215" s="22" t="s">
        <v>42</v>
      </c>
      <c r="D215" s="647">
        <v>536</v>
      </c>
      <c r="E215" s="557"/>
      <c r="F215" s="558"/>
      <c r="I215">
        <v>19.5</v>
      </c>
      <c r="J215">
        <f t="shared" si="43"/>
        <v>1.95E-2</v>
      </c>
      <c r="K215">
        <v>1000</v>
      </c>
      <c r="O215" s="122">
        <v>578</v>
      </c>
      <c r="P215" s="131">
        <f t="shared" si="44"/>
        <v>57.800000000000004</v>
      </c>
      <c r="Q215" s="119"/>
    </row>
    <row r="216" spans="1:17" ht="15.75" thickBot="1">
      <c r="A216" s="67" t="s">
        <v>37</v>
      </c>
      <c r="B216" s="63" t="s">
        <v>6</v>
      </c>
      <c r="C216" s="35" t="s">
        <v>40</v>
      </c>
      <c r="D216" s="644">
        <f>O216+P216</f>
        <v>594</v>
      </c>
      <c r="E216" s="632"/>
      <c r="F216" s="633"/>
      <c r="I216">
        <v>19.5</v>
      </c>
      <c r="J216">
        <f t="shared" si="43"/>
        <v>1.95E-2</v>
      </c>
      <c r="K216">
        <v>1000</v>
      </c>
      <c r="O216" s="123">
        <v>540</v>
      </c>
      <c r="P216" s="132">
        <f t="shared" si="44"/>
        <v>54</v>
      </c>
      <c r="Q216" s="119"/>
    </row>
    <row r="217" spans="1:17" ht="15.75" thickBot="1">
      <c r="A217" s="92" t="s">
        <v>135</v>
      </c>
      <c r="B217" s="93"/>
      <c r="C217" s="81"/>
      <c r="D217" s="530" t="s">
        <v>11</v>
      </c>
      <c r="E217" s="531"/>
      <c r="F217" s="103" t="s">
        <v>12</v>
      </c>
      <c r="J217">
        <f t="shared" si="43"/>
        <v>0</v>
      </c>
      <c r="K217">
        <v>1000</v>
      </c>
    </row>
    <row r="218" spans="1:17" s="8" customFormat="1">
      <c r="A218" s="186" t="s">
        <v>135</v>
      </c>
      <c r="B218" s="187" t="s">
        <v>8</v>
      </c>
      <c r="C218" s="170" t="s">
        <v>179</v>
      </c>
      <c r="D218" s="500">
        <f t="shared" ref="D218:D233" si="45">J218*F218</f>
        <v>265.2</v>
      </c>
      <c r="E218" s="501"/>
      <c r="F218" s="101">
        <v>13600</v>
      </c>
      <c r="I218">
        <v>19.5</v>
      </c>
      <c r="J218">
        <f t="shared" si="43"/>
        <v>1.95E-2</v>
      </c>
      <c r="K218">
        <v>1000</v>
      </c>
      <c r="L218"/>
      <c r="M218"/>
    </row>
    <row r="219" spans="1:17" s="8" customFormat="1">
      <c r="A219" s="77" t="s">
        <v>135</v>
      </c>
      <c r="B219" s="78" t="s">
        <v>8</v>
      </c>
      <c r="C219" s="76" t="s">
        <v>180</v>
      </c>
      <c r="D219" s="485">
        <f t="shared" si="45"/>
        <v>310.05</v>
      </c>
      <c r="E219" s="486"/>
      <c r="F219" s="79">
        <v>15900</v>
      </c>
      <c r="I219">
        <v>19.5</v>
      </c>
      <c r="J219">
        <f t="shared" si="43"/>
        <v>1.95E-2</v>
      </c>
      <c r="K219">
        <v>1000</v>
      </c>
      <c r="L219"/>
      <c r="M219"/>
    </row>
    <row r="220" spans="1:17" s="8" customFormat="1">
      <c r="A220" s="337" t="s">
        <v>135</v>
      </c>
      <c r="B220" s="318" t="s">
        <v>8</v>
      </c>
      <c r="C220" s="310" t="s">
        <v>223</v>
      </c>
      <c r="D220" s="648">
        <f t="shared" si="45"/>
        <v>380.8</v>
      </c>
      <c r="E220" s="649"/>
      <c r="F220" s="316">
        <v>13600</v>
      </c>
      <c r="I220">
        <v>28</v>
      </c>
      <c r="J220">
        <f t="shared" ref="J220:J226" si="46">I220/K220</f>
        <v>2.8000000000000001E-2</v>
      </c>
      <c r="K220">
        <v>1000</v>
      </c>
      <c r="L220"/>
      <c r="M220"/>
    </row>
    <row r="221" spans="1:17" s="8" customFormat="1">
      <c r="A221" s="337" t="s">
        <v>135</v>
      </c>
      <c r="B221" s="318" t="s">
        <v>8</v>
      </c>
      <c r="C221" s="310" t="s">
        <v>476</v>
      </c>
      <c r="D221" s="648">
        <f>J221*F221</f>
        <v>490</v>
      </c>
      <c r="E221" s="649"/>
      <c r="F221" s="316">
        <v>17500</v>
      </c>
      <c r="I221">
        <v>28</v>
      </c>
      <c r="J221">
        <f t="shared" si="46"/>
        <v>2.8000000000000001E-2</v>
      </c>
      <c r="K221">
        <v>1000</v>
      </c>
      <c r="L221"/>
      <c r="M221"/>
    </row>
    <row r="222" spans="1:17">
      <c r="A222" s="337" t="s">
        <v>135</v>
      </c>
      <c r="B222" s="318" t="s">
        <v>8</v>
      </c>
      <c r="C222" s="310" t="s">
        <v>221</v>
      </c>
      <c r="D222" s="648">
        <f>J222*F222</f>
        <v>525</v>
      </c>
      <c r="E222" s="649"/>
      <c r="F222" s="316">
        <v>17500</v>
      </c>
      <c r="I222">
        <v>30</v>
      </c>
      <c r="J222">
        <f t="shared" si="46"/>
        <v>0.03</v>
      </c>
      <c r="K222">
        <v>1000</v>
      </c>
    </row>
    <row r="223" spans="1:17">
      <c r="A223" s="337" t="s">
        <v>135</v>
      </c>
      <c r="B223" s="318" t="s">
        <v>8</v>
      </c>
      <c r="C223" s="310" t="s">
        <v>299</v>
      </c>
      <c r="D223" s="648">
        <f>J223*F223</f>
        <v>544.5</v>
      </c>
      <c r="E223" s="649"/>
      <c r="F223" s="316">
        <v>16500</v>
      </c>
      <c r="I223">
        <v>33</v>
      </c>
      <c r="J223">
        <f>I223/K223</f>
        <v>3.3000000000000002E-2</v>
      </c>
      <c r="K223">
        <v>1000</v>
      </c>
    </row>
    <row r="224" spans="1:17">
      <c r="A224" s="337" t="s">
        <v>135</v>
      </c>
      <c r="B224" s="318" t="s">
        <v>8</v>
      </c>
      <c r="C224" s="310" t="s">
        <v>488</v>
      </c>
      <c r="D224" s="487">
        <f t="shared" si="45"/>
        <v>594</v>
      </c>
      <c r="E224" s="524"/>
      <c r="F224" s="316">
        <v>16500</v>
      </c>
      <c r="I224">
        <v>36</v>
      </c>
      <c r="J224">
        <f t="shared" si="46"/>
        <v>3.5999999999999997E-2</v>
      </c>
      <c r="K224">
        <v>1000</v>
      </c>
    </row>
    <row r="225" spans="1:16">
      <c r="A225" s="337" t="s">
        <v>135</v>
      </c>
      <c r="B225" s="318" t="s">
        <v>8</v>
      </c>
      <c r="C225" s="310" t="s">
        <v>138</v>
      </c>
      <c r="D225" s="487">
        <f t="shared" si="45"/>
        <v>638</v>
      </c>
      <c r="E225" s="524"/>
      <c r="F225" s="316">
        <v>14500</v>
      </c>
      <c r="I225">
        <v>44</v>
      </c>
      <c r="J225">
        <f t="shared" si="46"/>
        <v>4.3999999999999997E-2</v>
      </c>
      <c r="K225">
        <v>1000</v>
      </c>
    </row>
    <row r="226" spans="1:16">
      <c r="A226" s="337" t="s">
        <v>135</v>
      </c>
      <c r="B226" s="318" t="s">
        <v>8</v>
      </c>
      <c r="C226" s="310" t="s">
        <v>139</v>
      </c>
      <c r="D226" s="487">
        <f t="shared" si="45"/>
        <v>612</v>
      </c>
      <c r="E226" s="524"/>
      <c r="F226" s="316">
        <v>13600</v>
      </c>
      <c r="I226">
        <v>45</v>
      </c>
      <c r="J226">
        <f t="shared" si="46"/>
        <v>4.4999999999999998E-2</v>
      </c>
      <c r="K226">
        <v>1000</v>
      </c>
    </row>
    <row r="227" spans="1:16">
      <c r="A227" s="337" t="s">
        <v>135</v>
      </c>
      <c r="B227" s="318" t="s">
        <v>5</v>
      </c>
      <c r="C227" s="310" t="s">
        <v>222</v>
      </c>
      <c r="D227" s="487">
        <f t="shared" si="45"/>
        <v>212.55</v>
      </c>
      <c r="E227" s="524"/>
      <c r="F227" s="316">
        <v>10900</v>
      </c>
      <c r="I227">
        <v>19.5</v>
      </c>
      <c r="J227">
        <f t="shared" ref="J227:J250" si="47">I227/K227</f>
        <v>1.95E-2</v>
      </c>
      <c r="K227">
        <v>1000</v>
      </c>
    </row>
    <row r="228" spans="1:16">
      <c r="A228" s="77" t="s">
        <v>135</v>
      </c>
      <c r="B228" s="78" t="s">
        <v>5</v>
      </c>
      <c r="C228" s="76" t="s">
        <v>287</v>
      </c>
      <c r="D228" s="485">
        <f>J228*F228</f>
        <v>288.89999999999998</v>
      </c>
      <c r="E228" s="486"/>
      <c r="F228" s="79">
        <v>10700</v>
      </c>
      <c r="I228">
        <v>27</v>
      </c>
      <c r="J228">
        <f t="shared" si="47"/>
        <v>2.7E-2</v>
      </c>
      <c r="K228">
        <v>1000</v>
      </c>
    </row>
    <row r="229" spans="1:16">
      <c r="A229" s="77" t="s">
        <v>135</v>
      </c>
      <c r="B229" s="78" t="s">
        <v>5</v>
      </c>
      <c r="C229" s="76" t="s">
        <v>181</v>
      </c>
      <c r="D229" s="485">
        <f t="shared" si="45"/>
        <v>305.2</v>
      </c>
      <c r="E229" s="486"/>
      <c r="F229" s="79">
        <v>10900</v>
      </c>
      <c r="I229">
        <v>28</v>
      </c>
      <c r="J229">
        <f t="shared" si="47"/>
        <v>2.8000000000000001E-2</v>
      </c>
      <c r="K229">
        <v>1000</v>
      </c>
    </row>
    <row r="230" spans="1:16">
      <c r="A230" s="77" t="s">
        <v>135</v>
      </c>
      <c r="B230" s="78" t="s">
        <v>5</v>
      </c>
      <c r="C230" s="76" t="s">
        <v>137</v>
      </c>
      <c r="D230" s="485">
        <f t="shared" si="45"/>
        <v>310.65000000000003</v>
      </c>
      <c r="E230" s="486"/>
      <c r="F230" s="79">
        <v>10900</v>
      </c>
      <c r="I230">
        <v>28.5</v>
      </c>
      <c r="J230">
        <f t="shared" si="47"/>
        <v>2.8500000000000001E-2</v>
      </c>
      <c r="K230">
        <v>1000</v>
      </c>
    </row>
    <row r="231" spans="1:16">
      <c r="A231" s="77" t="s">
        <v>135</v>
      </c>
      <c r="B231" s="78" t="s">
        <v>5</v>
      </c>
      <c r="C231" s="76" t="s">
        <v>221</v>
      </c>
      <c r="D231" s="645">
        <f t="shared" si="45"/>
        <v>354</v>
      </c>
      <c r="E231" s="646"/>
      <c r="F231" s="79">
        <v>11800</v>
      </c>
      <c r="I231">
        <v>30</v>
      </c>
      <c r="J231">
        <f t="shared" si="47"/>
        <v>0.03</v>
      </c>
      <c r="K231">
        <v>1000</v>
      </c>
    </row>
    <row r="232" spans="1:16">
      <c r="A232" s="264" t="s">
        <v>135</v>
      </c>
      <c r="B232" s="257" t="s">
        <v>149</v>
      </c>
      <c r="C232" s="258" t="s">
        <v>386</v>
      </c>
      <c r="D232" s="739">
        <f>J232*F232</f>
        <v>310.8</v>
      </c>
      <c r="E232" s="740"/>
      <c r="F232" s="265">
        <v>11100</v>
      </c>
      <c r="I232">
        <v>28</v>
      </c>
      <c r="J232">
        <f>I232/K232</f>
        <v>2.8000000000000001E-2</v>
      </c>
      <c r="K232">
        <v>1000</v>
      </c>
    </row>
    <row r="233" spans="1:16" ht="15.75" thickBot="1">
      <c r="A233" s="200" t="s">
        <v>135</v>
      </c>
      <c r="B233" s="201" t="s">
        <v>6</v>
      </c>
      <c r="C233" s="197" t="s">
        <v>136</v>
      </c>
      <c r="D233" s="511">
        <f t="shared" si="45"/>
        <v>299.60000000000002</v>
      </c>
      <c r="E233" s="512"/>
      <c r="F233" s="100">
        <v>10700</v>
      </c>
      <c r="I233">
        <v>28</v>
      </c>
      <c r="J233">
        <f t="shared" si="47"/>
        <v>2.8000000000000001E-2</v>
      </c>
      <c r="K233">
        <v>1000</v>
      </c>
    </row>
    <row r="234" spans="1:16" s="6" customFormat="1" ht="15.75" thickBot="1">
      <c r="A234" s="167" t="s">
        <v>43</v>
      </c>
      <c r="B234" s="168"/>
      <c r="C234" s="169"/>
      <c r="D234" s="530" t="s">
        <v>11</v>
      </c>
      <c r="E234" s="531"/>
      <c r="F234" s="103" t="s">
        <v>12</v>
      </c>
      <c r="I234">
        <v>19.5</v>
      </c>
      <c r="J234" s="6">
        <f t="shared" si="47"/>
        <v>1.95E-2</v>
      </c>
      <c r="K234">
        <v>1000</v>
      </c>
      <c r="L234"/>
      <c r="M234"/>
      <c r="O234" s="114" t="s">
        <v>145</v>
      </c>
      <c r="P234" s="115" t="s">
        <v>146</v>
      </c>
    </row>
    <row r="235" spans="1:16" s="7" customFormat="1" ht="15.75" thickBot="1">
      <c r="A235" s="186" t="s">
        <v>337</v>
      </c>
      <c r="B235" s="187" t="s">
        <v>3</v>
      </c>
      <c r="C235" s="170" t="s">
        <v>338</v>
      </c>
      <c r="D235" s="438">
        <f t="shared" ref="D235:D250" si="48">J235*F235</f>
        <v>973.7</v>
      </c>
      <c r="E235" s="440"/>
      <c r="F235" s="188">
        <f>65000+(65000*0.07)</f>
        <v>69550</v>
      </c>
      <c r="I235" s="8">
        <v>14</v>
      </c>
      <c r="J235" s="6">
        <f>I235/K235</f>
        <v>1.4E-2</v>
      </c>
      <c r="K235">
        <v>1000</v>
      </c>
      <c r="L235"/>
      <c r="M235"/>
      <c r="O235" s="156"/>
      <c r="P235" s="157"/>
    </row>
    <row r="236" spans="1:16" s="7" customFormat="1" ht="15.75" thickBot="1">
      <c r="A236" s="271" t="s">
        <v>337</v>
      </c>
      <c r="B236" s="257" t="s">
        <v>4</v>
      </c>
      <c r="C236" s="258" t="s">
        <v>338</v>
      </c>
      <c r="D236" s="525">
        <f t="shared" si="48"/>
        <v>770</v>
      </c>
      <c r="E236" s="526"/>
      <c r="F236" s="290">
        <v>55000</v>
      </c>
      <c r="I236" s="8">
        <v>14</v>
      </c>
      <c r="J236" s="6">
        <f>I236/K236</f>
        <v>1.4E-2</v>
      </c>
      <c r="K236">
        <v>1000</v>
      </c>
      <c r="L236"/>
      <c r="M236"/>
      <c r="O236" s="156"/>
      <c r="P236" s="157"/>
    </row>
    <row r="237" spans="1:16" s="7" customFormat="1" ht="15.75" thickBot="1">
      <c r="A237" s="271" t="s">
        <v>337</v>
      </c>
      <c r="B237" s="257" t="s">
        <v>5</v>
      </c>
      <c r="C237" s="258" t="s">
        <v>338</v>
      </c>
      <c r="D237" s="525">
        <f t="shared" si="48"/>
        <v>599.20000000000005</v>
      </c>
      <c r="E237" s="526"/>
      <c r="F237" s="290">
        <f>40000+(40000*0.07)</f>
        <v>42800</v>
      </c>
      <c r="I237" s="8">
        <v>14</v>
      </c>
      <c r="J237" s="6">
        <f>I237/K237</f>
        <v>1.4E-2</v>
      </c>
      <c r="K237">
        <v>1000</v>
      </c>
      <c r="L237"/>
      <c r="M237"/>
      <c r="O237" s="156"/>
      <c r="P237" s="157"/>
    </row>
    <row r="238" spans="1:16" s="7" customFormat="1" ht="15.75" thickBot="1">
      <c r="A238" s="269" t="s">
        <v>337</v>
      </c>
      <c r="B238" s="279" t="s">
        <v>149</v>
      </c>
      <c r="C238" s="266" t="s">
        <v>338</v>
      </c>
      <c r="D238" s="715">
        <f t="shared" si="48"/>
        <v>350</v>
      </c>
      <c r="E238" s="716"/>
      <c r="F238" s="305">
        <v>25000</v>
      </c>
      <c r="I238" s="8">
        <v>14</v>
      </c>
      <c r="J238" s="6">
        <f>I238/K238</f>
        <v>1.4E-2</v>
      </c>
      <c r="K238">
        <v>1000</v>
      </c>
      <c r="L238"/>
      <c r="M238"/>
      <c r="O238" s="156"/>
      <c r="P238" s="157"/>
    </row>
    <row r="239" spans="1:16" s="7" customFormat="1" ht="15.75" thickBot="1">
      <c r="A239" s="269" t="s">
        <v>43</v>
      </c>
      <c r="B239" s="279" t="s">
        <v>3</v>
      </c>
      <c r="C239" s="266" t="s">
        <v>368</v>
      </c>
      <c r="D239" s="715">
        <f t="shared" si="48"/>
        <v>1391</v>
      </c>
      <c r="E239" s="716"/>
      <c r="F239" s="305">
        <f>65000+(65000*0.07)</f>
        <v>69550</v>
      </c>
      <c r="I239" s="8">
        <v>20</v>
      </c>
      <c r="J239" s="6">
        <f t="shared" si="47"/>
        <v>0.02</v>
      </c>
      <c r="K239">
        <v>1000</v>
      </c>
      <c r="L239"/>
      <c r="M239"/>
      <c r="O239" s="156"/>
      <c r="P239" s="157"/>
    </row>
    <row r="240" spans="1:16" s="7" customFormat="1" ht="15.75" thickBot="1">
      <c r="A240" s="324" t="s">
        <v>43</v>
      </c>
      <c r="B240" s="314" t="s">
        <v>3</v>
      </c>
      <c r="C240" s="307" t="s">
        <v>289</v>
      </c>
      <c r="D240" s="715">
        <f t="shared" si="48"/>
        <v>1530.1</v>
      </c>
      <c r="E240" s="716"/>
      <c r="F240" s="305">
        <f>65000+(65000*0.07)</f>
        <v>69550</v>
      </c>
      <c r="I240" s="8">
        <v>22</v>
      </c>
      <c r="J240" s="6">
        <f t="shared" si="47"/>
        <v>2.1999999999999999E-2</v>
      </c>
      <c r="K240">
        <v>1000</v>
      </c>
      <c r="L240"/>
      <c r="M240"/>
      <c r="O240" s="156"/>
      <c r="P240" s="157"/>
    </row>
    <row r="241" spans="1:16" s="7" customFormat="1" ht="15.75" thickBot="1">
      <c r="A241" s="337" t="s">
        <v>43</v>
      </c>
      <c r="B241" s="318" t="s">
        <v>4</v>
      </c>
      <c r="C241" s="310" t="s">
        <v>399</v>
      </c>
      <c r="D241" s="525">
        <f t="shared" si="48"/>
        <v>825</v>
      </c>
      <c r="E241" s="526"/>
      <c r="F241" s="290">
        <v>55000</v>
      </c>
      <c r="I241" s="8">
        <v>15</v>
      </c>
      <c r="J241" s="6">
        <f>I241/K241</f>
        <v>1.4999999999999999E-2</v>
      </c>
      <c r="K241">
        <v>1000</v>
      </c>
      <c r="L241"/>
      <c r="M241"/>
      <c r="O241" s="156"/>
      <c r="P241" s="157"/>
    </row>
    <row r="242" spans="1:16" s="7" customFormat="1" ht="15.75" thickBot="1">
      <c r="A242" s="337" t="s">
        <v>43</v>
      </c>
      <c r="B242" s="318" t="s">
        <v>4</v>
      </c>
      <c r="C242" s="310" t="s">
        <v>453</v>
      </c>
      <c r="D242" s="525">
        <f t="shared" si="48"/>
        <v>1100</v>
      </c>
      <c r="E242" s="526"/>
      <c r="F242" s="290">
        <v>55000</v>
      </c>
      <c r="I242" s="8">
        <v>20</v>
      </c>
      <c r="J242" s="6">
        <f t="shared" si="47"/>
        <v>0.02</v>
      </c>
      <c r="K242">
        <v>1000</v>
      </c>
      <c r="L242"/>
      <c r="M242"/>
      <c r="O242" s="156"/>
      <c r="P242" s="157"/>
    </row>
    <row r="243" spans="1:16" s="7" customFormat="1" ht="15.75" thickBot="1">
      <c r="A243" s="324" t="s">
        <v>43</v>
      </c>
      <c r="B243" s="314" t="s">
        <v>4</v>
      </c>
      <c r="C243" s="307" t="s">
        <v>289</v>
      </c>
      <c r="D243" s="715">
        <f t="shared" si="48"/>
        <v>1210</v>
      </c>
      <c r="E243" s="716"/>
      <c r="F243" s="305">
        <v>55000</v>
      </c>
      <c r="I243" s="8">
        <v>22</v>
      </c>
      <c r="J243" s="6">
        <f t="shared" si="47"/>
        <v>2.1999999999999999E-2</v>
      </c>
      <c r="K243">
        <v>1000</v>
      </c>
      <c r="L243"/>
      <c r="M243"/>
      <c r="O243" s="156"/>
      <c r="P243" s="157"/>
    </row>
    <row r="244" spans="1:16" s="7" customFormat="1" ht="15.75" thickBot="1">
      <c r="A244" s="337" t="s">
        <v>43</v>
      </c>
      <c r="B244" s="318" t="s">
        <v>5</v>
      </c>
      <c r="C244" s="310" t="s">
        <v>399</v>
      </c>
      <c r="D244" s="430">
        <f t="shared" si="48"/>
        <v>547.5</v>
      </c>
      <c r="E244" s="432"/>
      <c r="F244" s="327">
        <v>36500</v>
      </c>
      <c r="I244" s="8">
        <v>15</v>
      </c>
      <c r="J244" s="6">
        <f t="shared" si="47"/>
        <v>1.4999999999999999E-2</v>
      </c>
      <c r="K244">
        <v>1000</v>
      </c>
      <c r="L244"/>
      <c r="M244"/>
      <c r="O244" s="156"/>
      <c r="P244" s="157"/>
    </row>
    <row r="245" spans="1:16" s="7" customFormat="1" ht="15.75" thickBot="1">
      <c r="A245" s="337" t="s">
        <v>43</v>
      </c>
      <c r="B245" s="318" t="s">
        <v>5</v>
      </c>
      <c r="C245" s="310" t="s">
        <v>453</v>
      </c>
      <c r="D245" s="537">
        <f t="shared" si="48"/>
        <v>730</v>
      </c>
      <c r="E245" s="539"/>
      <c r="F245" s="327">
        <v>36500</v>
      </c>
      <c r="I245" s="8">
        <v>20</v>
      </c>
      <c r="J245" s="6">
        <f t="shared" si="47"/>
        <v>0.02</v>
      </c>
      <c r="K245">
        <v>1000</v>
      </c>
      <c r="L245"/>
      <c r="M245"/>
      <c r="O245" s="156"/>
      <c r="P245" s="157"/>
    </row>
    <row r="246" spans="1:16" s="7" customFormat="1" ht="15.75" thickBot="1">
      <c r="A246" s="337" t="s">
        <v>43</v>
      </c>
      <c r="B246" s="318" t="s">
        <v>5</v>
      </c>
      <c r="C246" s="307" t="s">
        <v>289</v>
      </c>
      <c r="D246" s="537">
        <f t="shared" si="48"/>
        <v>803</v>
      </c>
      <c r="E246" s="539"/>
      <c r="F246" s="327">
        <v>36500</v>
      </c>
      <c r="I246" s="8">
        <v>22</v>
      </c>
      <c r="J246" s="6">
        <f t="shared" si="47"/>
        <v>2.1999999999999999E-2</v>
      </c>
      <c r="K246">
        <v>1000</v>
      </c>
      <c r="L246"/>
      <c r="M246"/>
      <c r="O246" s="156"/>
      <c r="P246" s="157"/>
    </row>
    <row r="247" spans="1:16" s="7" customFormat="1" ht="15.75" thickBot="1">
      <c r="A247" s="337" t="s">
        <v>43</v>
      </c>
      <c r="B247" s="318" t="s">
        <v>8</v>
      </c>
      <c r="C247" s="310" t="s">
        <v>298</v>
      </c>
      <c r="D247" s="537">
        <f t="shared" si="48"/>
        <v>614</v>
      </c>
      <c r="E247" s="539"/>
      <c r="F247" s="327">
        <f>28700+(28700*0.07)-9</f>
        <v>30700</v>
      </c>
      <c r="I247" s="8">
        <v>20</v>
      </c>
      <c r="J247" s="6">
        <f t="shared" si="47"/>
        <v>0.02</v>
      </c>
      <c r="K247">
        <v>1000</v>
      </c>
      <c r="L247"/>
      <c r="M247"/>
      <c r="O247" s="110">
        <v>28000</v>
      </c>
      <c r="P247" s="46">
        <f>O247*10%</f>
        <v>2800</v>
      </c>
    </row>
    <row r="248" spans="1:16" s="7" customFormat="1" ht="15.75" thickBot="1">
      <c r="A248" s="337" t="s">
        <v>43</v>
      </c>
      <c r="B248" s="318" t="s">
        <v>149</v>
      </c>
      <c r="C248" s="310" t="s">
        <v>399</v>
      </c>
      <c r="D248" s="430">
        <f>J248*F248</f>
        <v>337.5</v>
      </c>
      <c r="E248" s="432"/>
      <c r="F248" s="327">
        <v>22500</v>
      </c>
      <c r="I248" s="8">
        <v>15</v>
      </c>
      <c r="J248" s="6">
        <f>I248/K248</f>
        <v>1.4999999999999999E-2</v>
      </c>
      <c r="K248">
        <v>1000</v>
      </c>
      <c r="L248"/>
      <c r="M248"/>
      <c r="O248" s="156"/>
      <c r="P248" s="157"/>
    </row>
    <row r="249" spans="1:16" s="7" customFormat="1" ht="15.75" thickBot="1">
      <c r="A249" s="337" t="s">
        <v>43</v>
      </c>
      <c r="B249" s="318" t="s">
        <v>149</v>
      </c>
      <c r="C249" s="310" t="s">
        <v>297</v>
      </c>
      <c r="D249" s="537">
        <f t="shared" si="48"/>
        <v>450</v>
      </c>
      <c r="E249" s="539"/>
      <c r="F249" s="327">
        <v>22500</v>
      </c>
      <c r="I249" s="8">
        <v>20</v>
      </c>
      <c r="J249" s="6">
        <f t="shared" si="47"/>
        <v>0.02</v>
      </c>
      <c r="K249">
        <v>1000</v>
      </c>
      <c r="L249"/>
      <c r="M249"/>
      <c r="O249" s="156"/>
      <c r="P249" s="157"/>
    </row>
    <row r="250" spans="1:16" s="7" customFormat="1" ht="15.75" thickBot="1">
      <c r="A250" s="336" t="s">
        <v>43</v>
      </c>
      <c r="B250" s="338" t="s">
        <v>149</v>
      </c>
      <c r="C250" s="340" t="s">
        <v>296</v>
      </c>
      <c r="D250" s="773">
        <f t="shared" si="48"/>
        <v>494.99999999999994</v>
      </c>
      <c r="E250" s="774"/>
      <c r="F250" s="341">
        <v>22500</v>
      </c>
      <c r="I250" s="8">
        <v>22</v>
      </c>
      <c r="J250" s="6">
        <f t="shared" si="47"/>
        <v>2.1999999999999999E-2</v>
      </c>
      <c r="K250">
        <v>1000</v>
      </c>
      <c r="L250"/>
      <c r="M250"/>
      <c r="O250" s="156"/>
      <c r="P250" s="157"/>
    </row>
    <row r="251" spans="1:16" s="7" customFormat="1" ht="15.75" thickBot="1">
      <c r="A251" s="17" t="s">
        <v>376</v>
      </c>
      <c r="B251" s="37"/>
      <c r="C251" s="23"/>
      <c r="D251" s="444" t="s">
        <v>11</v>
      </c>
      <c r="E251" s="446"/>
      <c r="F251" s="24" t="s">
        <v>12</v>
      </c>
      <c r="I251" s="8"/>
      <c r="J251" s="6"/>
      <c r="K251"/>
      <c r="L251"/>
      <c r="M251"/>
      <c r="O251" s="241"/>
      <c r="P251" s="241"/>
    </row>
    <row r="252" spans="1:16" s="7" customFormat="1">
      <c r="A252" s="256" t="s">
        <v>376</v>
      </c>
      <c r="B252" s="147" t="s">
        <v>4</v>
      </c>
      <c r="C252" s="148" t="s">
        <v>403</v>
      </c>
      <c r="D252" s="485">
        <f t="shared" ref="D252:D257" si="49">J252*F252</f>
        <v>467.2</v>
      </c>
      <c r="E252" s="486"/>
      <c r="F252" s="162">
        <v>29200</v>
      </c>
      <c r="I252" s="8">
        <v>16</v>
      </c>
      <c r="J252" s="6">
        <f t="shared" ref="J252:J257" si="50">I252/K252</f>
        <v>1.6E-2</v>
      </c>
      <c r="K252">
        <v>1000</v>
      </c>
      <c r="L252"/>
      <c r="M252"/>
      <c r="O252" s="241"/>
      <c r="P252" s="241"/>
    </row>
    <row r="253" spans="1:16" s="7" customFormat="1">
      <c r="A253" s="317" t="s">
        <v>376</v>
      </c>
      <c r="B253" s="318" t="s">
        <v>8</v>
      </c>
      <c r="C253" s="307" t="s">
        <v>403</v>
      </c>
      <c r="D253" s="487">
        <f t="shared" si="49"/>
        <v>380.8</v>
      </c>
      <c r="E253" s="524"/>
      <c r="F253" s="321">
        <v>23800</v>
      </c>
      <c r="I253" s="8">
        <v>16</v>
      </c>
      <c r="J253" s="6">
        <f t="shared" si="50"/>
        <v>1.6E-2</v>
      </c>
      <c r="K253">
        <v>1000</v>
      </c>
      <c r="L253"/>
      <c r="M253"/>
      <c r="O253" s="241"/>
      <c r="P253" s="241"/>
    </row>
    <row r="254" spans="1:16" s="7" customFormat="1">
      <c r="A254" s="317" t="s">
        <v>376</v>
      </c>
      <c r="B254" s="318" t="s">
        <v>8</v>
      </c>
      <c r="C254" s="307" t="s">
        <v>435</v>
      </c>
      <c r="D254" s="487">
        <f t="shared" si="49"/>
        <v>428.4</v>
      </c>
      <c r="E254" s="524"/>
      <c r="F254" s="321">
        <v>23800</v>
      </c>
      <c r="I254" s="8">
        <v>18</v>
      </c>
      <c r="J254" s="6">
        <f t="shared" si="50"/>
        <v>1.7999999999999999E-2</v>
      </c>
      <c r="K254">
        <v>1000</v>
      </c>
      <c r="L254"/>
      <c r="M254"/>
      <c r="O254" s="241"/>
      <c r="P254" s="241"/>
    </row>
    <row r="255" spans="1:16" s="7" customFormat="1">
      <c r="A255" s="317" t="s">
        <v>376</v>
      </c>
      <c r="B255" s="318" t="s">
        <v>8</v>
      </c>
      <c r="C255" s="307" t="s">
        <v>404</v>
      </c>
      <c r="D255" s="487">
        <f t="shared" si="49"/>
        <v>476</v>
      </c>
      <c r="E255" s="524"/>
      <c r="F255" s="321">
        <v>23800</v>
      </c>
      <c r="I255" s="8">
        <v>20</v>
      </c>
      <c r="J255" s="6">
        <f t="shared" si="50"/>
        <v>0.02</v>
      </c>
      <c r="K255">
        <v>1000</v>
      </c>
      <c r="L255"/>
      <c r="M255"/>
      <c r="O255" s="241"/>
      <c r="P255" s="241"/>
    </row>
    <row r="256" spans="1:16" s="7" customFormat="1">
      <c r="A256" s="317" t="s">
        <v>376</v>
      </c>
      <c r="B256" s="322" t="s">
        <v>5</v>
      </c>
      <c r="C256" s="307" t="s">
        <v>403</v>
      </c>
      <c r="D256" s="487">
        <f t="shared" si="49"/>
        <v>316.8</v>
      </c>
      <c r="E256" s="524"/>
      <c r="F256" s="321">
        <v>19800</v>
      </c>
      <c r="I256" s="8">
        <v>16</v>
      </c>
      <c r="J256" s="6">
        <f t="shared" si="50"/>
        <v>1.6E-2</v>
      </c>
      <c r="K256">
        <v>1000</v>
      </c>
      <c r="L256"/>
      <c r="M256"/>
      <c r="O256" s="241"/>
      <c r="P256" s="241"/>
    </row>
    <row r="257" spans="1:16" s="7" customFormat="1" ht="15.75" thickBot="1">
      <c r="A257" s="313" t="s">
        <v>376</v>
      </c>
      <c r="B257" s="318" t="s">
        <v>5</v>
      </c>
      <c r="C257" s="307" t="s">
        <v>435</v>
      </c>
      <c r="D257" s="487">
        <f t="shared" si="49"/>
        <v>356.4</v>
      </c>
      <c r="E257" s="524"/>
      <c r="F257" s="321">
        <v>19800</v>
      </c>
      <c r="I257" s="8">
        <v>18</v>
      </c>
      <c r="J257" s="6">
        <f t="shared" si="50"/>
        <v>1.7999999999999999E-2</v>
      </c>
      <c r="K257">
        <v>1000</v>
      </c>
      <c r="L257"/>
      <c r="M257"/>
      <c r="O257" s="241"/>
      <c r="P257" s="241"/>
    </row>
    <row r="258" spans="1:16" s="6" customFormat="1" ht="15.75" thickBot="1">
      <c r="A258" s="17" t="s">
        <v>127</v>
      </c>
      <c r="B258" s="37"/>
      <c r="C258" s="23"/>
      <c r="D258" s="444" t="s">
        <v>11</v>
      </c>
      <c r="E258" s="446"/>
      <c r="F258" s="24" t="s">
        <v>12</v>
      </c>
      <c r="H258" s="283"/>
      <c r="I258"/>
      <c r="K258"/>
      <c r="L258"/>
      <c r="M258"/>
    </row>
    <row r="259" spans="1:16" s="6" customFormat="1">
      <c r="A259" s="264" t="s">
        <v>44</v>
      </c>
      <c r="B259" s="257" t="s">
        <v>8</v>
      </c>
      <c r="C259" s="310" t="s">
        <v>316</v>
      </c>
      <c r="D259" s="487">
        <f>J259*F259</f>
        <v>310.40000000000003</v>
      </c>
      <c r="E259" s="524"/>
      <c r="F259" s="316">
        <v>19400</v>
      </c>
      <c r="H259" s="79">
        <v>19400</v>
      </c>
      <c r="I259" s="208">
        <v>16</v>
      </c>
      <c r="J259" s="209">
        <f>I259/K259</f>
        <v>1.6E-2</v>
      </c>
      <c r="K259" s="210">
        <v>1000</v>
      </c>
      <c r="L259"/>
      <c r="M259"/>
    </row>
    <row r="260" spans="1:16" s="6" customFormat="1">
      <c r="A260" s="264" t="s">
        <v>44</v>
      </c>
      <c r="B260" s="257" t="s">
        <v>8</v>
      </c>
      <c r="C260" s="310" t="s">
        <v>277</v>
      </c>
      <c r="D260" s="487">
        <f>J260*F260</f>
        <v>313.2</v>
      </c>
      <c r="E260" s="524"/>
      <c r="F260" s="316">
        <v>17400</v>
      </c>
      <c r="H260" s="79">
        <v>17400</v>
      </c>
      <c r="I260" s="211">
        <v>18</v>
      </c>
      <c r="J260" s="4">
        <f>I260/K260</f>
        <v>1.7999999999999999E-2</v>
      </c>
      <c r="K260" s="213">
        <v>1000</v>
      </c>
      <c r="L260"/>
      <c r="M260"/>
    </row>
    <row r="261" spans="1:16">
      <c r="A261" s="264" t="s">
        <v>44</v>
      </c>
      <c r="B261" s="257" t="s">
        <v>8</v>
      </c>
      <c r="C261" s="310" t="s">
        <v>250</v>
      </c>
      <c r="D261" s="487">
        <f t="shared" ref="D261:D271" si="51">J261*F261</f>
        <v>368.59999999999997</v>
      </c>
      <c r="E261" s="524"/>
      <c r="F261" s="316">
        <v>19400</v>
      </c>
      <c r="H261" s="265">
        <v>19400</v>
      </c>
      <c r="I261" s="211">
        <v>19</v>
      </c>
      <c r="J261" s="4">
        <f>I261/K261</f>
        <v>1.9E-2</v>
      </c>
      <c r="K261" s="213">
        <v>1000</v>
      </c>
    </row>
    <row r="262" spans="1:16">
      <c r="A262" s="264" t="s">
        <v>44</v>
      </c>
      <c r="B262" s="257" t="s">
        <v>8</v>
      </c>
      <c r="C262" s="310" t="s">
        <v>196</v>
      </c>
      <c r="D262" s="487">
        <f t="shared" si="51"/>
        <v>364</v>
      </c>
      <c r="E262" s="524"/>
      <c r="F262" s="316">
        <v>18200</v>
      </c>
      <c r="H262" s="265">
        <v>18200</v>
      </c>
      <c r="I262" s="211">
        <v>20</v>
      </c>
      <c r="J262" s="212">
        <f>I262/K262</f>
        <v>0.02</v>
      </c>
      <c r="K262" s="213">
        <v>1000</v>
      </c>
    </row>
    <row r="263" spans="1:16">
      <c r="A263" s="264" t="s">
        <v>44</v>
      </c>
      <c r="B263" s="257" t="s">
        <v>8</v>
      </c>
      <c r="C263" s="310" t="s">
        <v>45</v>
      </c>
      <c r="D263" s="487">
        <f t="shared" si="51"/>
        <v>434.7</v>
      </c>
      <c r="E263" s="524"/>
      <c r="F263" s="316">
        <v>16100</v>
      </c>
      <c r="H263" s="265">
        <v>16100</v>
      </c>
      <c r="I263" s="211">
        <v>27</v>
      </c>
      <c r="J263" s="4">
        <f>I263/K263</f>
        <v>2.7E-2</v>
      </c>
      <c r="K263" s="213">
        <v>1000</v>
      </c>
    </row>
    <row r="264" spans="1:16">
      <c r="A264" s="264" t="s">
        <v>44</v>
      </c>
      <c r="B264" s="257" t="s">
        <v>5</v>
      </c>
      <c r="C264" s="310" t="s">
        <v>278</v>
      </c>
      <c r="D264" s="487">
        <f>J264*F264</f>
        <v>206.99999999999997</v>
      </c>
      <c r="E264" s="524"/>
      <c r="F264" s="316">
        <v>11500</v>
      </c>
      <c r="H264" s="265">
        <v>11500</v>
      </c>
      <c r="I264" s="211">
        <v>18</v>
      </c>
      <c r="J264" s="4">
        <f t="shared" ref="J264:J271" si="52">I264/K264</f>
        <v>1.7999999999999999E-2</v>
      </c>
      <c r="K264" s="213">
        <v>1000</v>
      </c>
    </row>
    <row r="265" spans="1:16">
      <c r="A265" s="264" t="s">
        <v>44</v>
      </c>
      <c r="B265" s="257" t="s">
        <v>5</v>
      </c>
      <c r="C265" s="310" t="s">
        <v>182</v>
      </c>
      <c r="D265" s="487">
        <f t="shared" si="51"/>
        <v>230</v>
      </c>
      <c r="E265" s="524"/>
      <c r="F265" s="316">
        <v>11500</v>
      </c>
      <c r="H265" s="79">
        <v>11500</v>
      </c>
      <c r="I265" s="211">
        <v>20</v>
      </c>
      <c r="J265" s="212">
        <f t="shared" si="52"/>
        <v>0.02</v>
      </c>
      <c r="K265" s="213">
        <v>1000</v>
      </c>
    </row>
    <row r="266" spans="1:16">
      <c r="A266" s="264" t="s">
        <v>44</v>
      </c>
      <c r="B266" s="257" t="s">
        <v>5</v>
      </c>
      <c r="C266" s="310" t="s">
        <v>189</v>
      </c>
      <c r="D266" s="487">
        <f>J266*F266</f>
        <v>218.5</v>
      </c>
      <c r="E266" s="524"/>
      <c r="F266" s="316">
        <v>11500</v>
      </c>
      <c r="H266" s="79">
        <v>11500</v>
      </c>
      <c r="I266" s="211">
        <v>19</v>
      </c>
      <c r="J266" s="4">
        <f t="shared" si="52"/>
        <v>1.9E-2</v>
      </c>
      <c r="K266" s="213">
        <v>1000</v>
      </c>
    </row>
    <row r="267" spans="1:16">
      <c r="A267" s="264" t="s">
        <v>44</v>
      </c>
      <c r="B267" s="257" t="s">
        <v>149</v>
      </c>
      <c r="C267" s="405" t="s">
        <v>500</v>
      </c>
      <c r="D267" s="487">
        <f>J267*F267</f>
        <v>184</v>
      </c>
      <c r="E267" s="524"/>
      <c r="F267" s="316">
        <v>11500</v>
      </c>
      <c r="H267" s="79">
        <v>11500</v>
      </c>
      <c r="I267" s="211">
        <v>16</v>
      </c>
      <c r="J267" s="4">
        <f>I267/K267</f>
        <v>1.6E-2</v>
      </c>
      <c r="K267" s="213">
        <v>1000</v>
      </c>
    </row>
    <row r="268" spans="1:16">
      <c r="A268" s="264" t="s">
        <v>44</v>
      </c>
      <c r="B268" s="257" t="s">
        <v>149</v>
      </c>
      <c r="C268" s="310" t="s">
        <v>241</v>
      </c>
      <c r="D268" s="487">
        <f>J268*F268</f>
        <v>218.5</v>
      </c>
      <c r="E268" s="524"/>
      <c r="F268" s="316">
        <v>11500</v>
      </c>
      <c r="H268" s="79">
        <v>11500</v>
      </c>
      <c r="I268" s="211">
        <v>19</v>
      </c>
      <c r="J268" s="4">
        <f>I268/K268</f>
        <v>1.9E-2</v>
      </c>
      <c r="K268" s="213">
        <v>1000</v>
      </c>
    </row>
    <row r="269" spans="1:16">
      <c r="A269" s="406" t="s">
        <v>44</v>
      </c>
      <c r="B269" s="407" t="s">
        <v>149</v>
      </c>
      <c r="C269" s="405" t="s">
        <v>501</v>
      </c>
      <c r="D269" s="517">
        <f>J269*F269</f>
        <v>230</v>
      </c>
      <c r="E269" s="536"/>
      <c r="F269" s="408">
        <v>11500</v>
      </c>
      <c r="H269" s="79">
        <v>11500</v>
      </c>
      <c r="I269" s="211">
        <v>20</v>
      </c>
      <c r="J269" s="394">
        <f>I269/K269</f>
        <v>0.02</v>
      </c>
      <c r="K269" s="213">
        <v>1000</v>
      </c>
    </row>
    <row r="270" spans="1:16">
      <c r="A270" s="264" t="s">
        <v>44</v>
      </c>
      <c r="B270" s="257" t="s">
        <v>6</v>
      </c>
      <c r="C270" s="310" t="s">
        <v>251</v>
      </c>
      <c r="D270" s="487">
        <f>J270*F270</f>
        <v>206.99999999999997</v>
      </c>
      <c r="E270" s="524"/>
      <c r="F270" s="316">
        <v>11500</v>
      </c>
      <c r="H270" s="79">
        <v>11500</v>
      </c>
      <c r="I270" s="211">
        <v>18</v>
      </c>
      <c r="J270" s="4">
        <f t="shared" si="52"/>
        <v>1.7999999999999999E-2</v>
      </c>
      <c r="K270" s="213">
        <v>1000</v>
      </c>
    </row>
    <row r="271" spans="1:16" ht="15.75" thickBot="1">
      <c r="A271" s="264" t="s">
        <v>44</v>
      </c>
      <c r="B271" s="257" t="s">
        <v>6</v>
      </c>
      <c r="C271" s="310" t="s">
        <v>252</v>
      </c>
      <c r="D271" s="487">
        <f t="shared" si="51"/>
        <v>218.5</v>
      </c>
      <c r="E271" s="524"/>
      <c r="F271" s="316">
        <v>11500</v>
      </c>
      <c r="H271" s="79">
        <v>11500</v>
      </c>
      <c r="I271" s="214">
        <v>19</v>
      </c>
      <c r="J271" s="204">
        <f t="shared" si="52"/>
        <v>1.9E-2</v>
      </c>
      <c r="K271" s="205">
        <v>1000</v>
      </c>
    </row>
    <row r="272" spans="1:16" ht="15.75" thickBot="1">
      <c r="A272" s="264" t="s">
        <v>44</v>
      </c>
      <c r="B272" s="257" t="s">
        <v>6</v>
      </c>
      <c r="C272" s="310" t="s">
        <v>400</v>
      </c>
      <c r="D272" s="487">
        <f>J272*F272</f>
        <v>230</v>
      </c>
      <c r="E272" s="524"/>
      <c r="F272" s="316">
        <v>11500</v>
      </c>
      <c r="H272" s="302"/>
      <c r="I272" s="214">
        <v>20</v>
      </c>
      <c r="J272" s="204">
        <f>I272/K272</f>
        <v>0.02</v>
      </c>
      <c r="K272" s="205">
        <v>1000</v>
      </c>
    </row>
    <row r="273" spans="1:16" s="6" customFormat="1" ht="15.75" thickBot="1">
      <c r="A273" s="36" t="s">
        <v>126</v>
      </c>
      <c r="B273" s="37"/>
      <c r="C273" s="23"/>
      <c r="D273" s="444" t="s">
        <v>76</v>
      </c>
      <c r="E273" s="445"/>
      <c r="F273" s="446"/>
      <c r="I273"/>
      <c r="K273"/>
      <c r="L273"/>
      <c r="M273"/>
    </row>
    <row r="274" spans="1:16" s="6" customFormat="1">
      <c r="A274" s="186" t="s">
        <v>232</v>
      </c>
      <c r="B274" s="386"/>
      <c r="C274" s="307" t="s">
        <v>327</v>
      </c>
      <c r="D274" s="680">
        <v>50</v>
      </c>
      <c r="E274" s="681"/>
      <c r="F274" s="682"/>
      <c r="I274"/>
      <c r="K274"/>
      <c r="L274"/>
      <c r="M274"/>
    </row>
    <row r="275" spans="1:16" s="6" customFormat="1">
      <c r="A275" s="69" t="s">
        <v>232</v>
      </c>
      <c r="B275" s="387"/>
      <c r="C275" s="310" t="s">
        <v>46</v>
      </c>
      <c r="D275" s="680">
        <v>55</v>
      </c>
      <c r="E275" s="681"/>
      <c r="F275" s="682"/>
      <c r="I275"/>
      <c r="K275"/>
      <c r="L275"/>
      <c r="M275"/>
    </row>
    <row r="276" spans="1:16">
      <c r="A276" s="69" t="s">
        <v>232</v>
      </c>
      <c r="B276" s="314"/>
      <c r="C276" s="307" t="s">
        <v>485</v>
      </c>
      <c r="D276" s="680">
        <v>80</v>
      </c>
      <c r="E276" s="681"/>
      <c r="F276" s="682"/>
      <c r="J276">
        <f t="shared" ref="J276:J285" si="53">I276/K276</f>
        <v>0</v>
      </c>
      <c r="K276">
        <v>1000</v>
      </c>
    </row>
    <row r="277" spans="1:16">
      <c r="A277" s="324" t="s">
        <v>232</v>
      </c>
      <c r="B277" s="318"/>
      <c r="C277" s="310" t="s">
        <v>486</v>
      </c>
      <c r="D277" s="699">
        <v>100</v>
      </c>
      <c r="E277" s="717"/>
      <c r="F277" s="700"/>
      <c r="J277">
        <f t="shared" si="53"/>
        <v>0</v>
      </c>
      <c r="K277">
        <v>1000</v>
      </c>
    </row>
    <row r="278" spans="1:16">
      <c r="A278" s="324" t="s">
        <v>232</v>
      </c>
      <c r="B278" s="318"/>
      <c r="C278" s="310" t="s">
        <v>328</v>
      </c>
      <c r="D278" s="699">
        <v>115</v>
      </c>
      <c r="E278" s="717"/>
      <c r="F278" s="700"/>
      <c r="J278">
        <f t="shared" si="53"/>
        <v>0</v>
      </c>
      <c r="K278">
        <v>1000</v>
      </c>
    </row>
    <row r="279" spans="1:16">
      <c r="A279" s="324" t="s">
        <v>454</v>
      </c>
      <c r="B279" s="318"/>
      <c r="C279" s="310" t="s">
        <v>456</v>
      </c>
      <c r="D279" s="699">
        <v>75</v>
      </c>
      <c r="E279" s="717"/>
      <c r="F279" s="700"/>
      <c r="J279">
        <f t="shared" ref="J279:J280" si="54">I279/K279</f>
        <v>0</v>
      </c>
      <c r="K279">
        <v>1000</v>
      </c>
    </row>
    <row r="280" spans="1:16">
      <c r="A280" s="324" t="s">
        <v>454</v>
      </c>
      <c r="B280" s="318"/>
      <c r="C280" s="310" t="s">
        <v>455</v>
      </c>
      <c r="D280" s="699">
        <v>90</v>
      </c>
      <c r="E280" s="717"/>
      <c r="F280" s="700"/>
      <c r="J280">
        <f t="shared" si="54"/>
        <v>0</v>
      </c>
      <c r="K280">
        <v>1000</v>
      </c>
    </row>
    <row r="281" spans="1:16" ht="15.75" thickBot="1">
      <c r="A281" s="396" t="s">
        <v>454</v>
      </c>
      <c r="B281" s="407"/>
      <c r="C281" s="405" t="s">
        <v>502</v>
      </c>
      <c r="D281" s="770">
        <v>110</v>
      </c>
      <c r="E281" s="771"/>
      <c r="F281" s="772"/>
      <c r="J281">
        <f t="shared" ref="J281" si="55">I281/K281</f>
        <v>0</v>
      </c>
      <c r="K281">
        <v>1000</v>
      </c>
    </row>
    <row r="282" spans="1:16" s="6" customFormat="1" ht="15.75" thickBot="1">
      <c r="A282" s="17" t="s">
        <v>47</v>
      </c>
      <c r="B282" s="37"/>
      <c r="C282" s="23"/>
      <c r="D282" s="444" t="s">
        <v>76</v>
      </c>
      <c r="E282" s="445"/>
      <c r="F282" s="446"/>
      <c r="J282" s="6">
        <f t="shared" si="53"/>
        <v>0</v>
      </c>
      <c r="K282">
        <v>1000</v>
      </c>
      <c r="L282"/>
      <c r="M282"/>
      <c r="O282" s="114" t="s">
        <v>145</v>
      </c>
      <c r="P282" s="115" t="s">
        <v>146</v>
      </c>
    </row>
    <row r="283" spans="1:16" ht="15.75" thickBot="1">
      <c r="A283" s="68" t="s">
        <v>47</v>
      </c>
      <c r="B283" s="13" t="s">
        <v>4</v>
      </c>
      <c r="C283" s="45" t="s">
        <v>421</v>
      </c>
      <c r="D283" s="775">
        <f>O283+P283</f>
        <v>56.1</v>
      </c>
      <c r="E283" s="776"/>
      <c r="F283" s="777"/>
      <c r="J283">
        <f t="shared" si="53"/>
        <v>0</v>
      </c>
      <c r="K283">
        <v>1000</v>
      </c>
      <c r="O283" s="138">
        <v>51</v>
      </c>
      <c r="P283" s="139">
        <f>O283*10%</f>
        <v>5.1000000000000005</v>
      </c>
    </row>
    <row r="284" spans="1:16" s="6" customFormat="1" ht="15.75" thickBot="1">
      <c r="A284" s="17" t="s">
        <v>48</v>
      </c>
      <c r="B284" s="37"/>
      <c r="C284" s="23"/>
      <c r="D284" s="444" t="s">
        <v>76</v>
      </c>
      <c r="E284" s="445"/>
      <c r="F284" s="446"/>
      <c r="J284" s="6">
        <f t="shared" si="53"/>
        <v>0</v>
      </c>
      <c r="K284">
        <v>1000</v>
      </c>
      <c r="L284"/>
      <c r="M284"/>
    </row>
    <row r="285" spans="1:16" ht="15.75" thickBot="1">
      <c r="A285" s="299" t="s">
        <v>48</v>
      </c>
      <c r="B285" s="300"/>
      <c r="C285" s="301" t="s">
        <v>233</v>
      </c>
      <c r="D285" s="733">
        <f>65+(65*0.05)+2</f>
        <v>70.25</v>
      </c>
      <c r="E285" s="734"/>
      <c r="F285" s="735"/>
      <c r="J285">
        <f t="shared" si="53"/>
        <v>0</v>
      </c>
      <c r="K285">
        <v>1000</v>
      </c>
    </row>
    <row r="286" spans="1:16" ht="15.75" thickBot="1">
      <c r="A286" s="17" t="s">
        <v>321</v>
      </c>
      <c r="B286" s="37"/>
      <c r="C286" s="23"/>
      <c r="D286" s="444" t="s">
        <v>76</v>
      </c>
      <c r="E286" s="445"/>
      <c r="F286" s="446"/>
    </row>
    <row r="287" spans="1:16" ht="15.75" thickBot="1">
      <c r="A287" s="299" t="s">
        <v>321</v>
      </c>
      <c r="B287" s="300"/>
      <c r="C287" s="301" t="s">
        <v>425</v>
      </c>
      <c r="D287" s="733">
        <f>45+(45*0.1)</f>
        <v>49.5</v>
      </c>
      <c r="E287" s="734"/>
      <c r="F287" s="735"/>
    </row>
    <row r="288" spans="1:16" ht="15.75" thickBot="1">
      <c r="A288" s="17" t="s">
        <v>202</v>
      </c>
      <c r="B288" s="37"/>
      <c r="C288" s="23"/>
      <c r="D288" s="444" t="s">
        <v>76</v>
      </c>
      <c r="E288" s="445"/>
      <c r="F288" s="446"/>
    </row>
    <row r="289" spans="1:17" ht="15.75" thickBot="1">
      <c r="A289" s="178" t="s">
        <v>203</v>
      </c>
      <c r="B289" s="13" t="s">
        <v>5</v>
      </c>
      <c r="C289" s="45" t="s">
        <v>54</v>
      </c>
      <c r="D289" s="567">
        <v>36</v>
      </c>
      <c r="E289" s="568"/>
      <c r="F289" s="569"/>
    </row>
    <row r="290" spans="1:17" s="6" customFormat="1" ht="15.75" thickBot="1">
      <c r="A290" s="17" t="s">
        <v>49</v>
      </c>
      <c r="B290" s="37"/>
      <c r="C290" s="23"/>
      <c r="D290" s="444" t="s">
        <v>76</v>
      </c>
      <c r="E290" s="445"/>
      <c r="F290" s="446"/>
      <c r="J290" s="6">
        <f t="shared" ref="J290:J297" si="56">I290/K290</f>
        <v>0</v>
      </c>
      <c r="K290">
        <v>1000</v>
      </c>
      <c r="L290"/>
      <c r="M290"/>
    </row>
    <row r="291" spans="1:17">
      <c r="A291" s="77" t="s">
        <v>49</v>
      </c>
      <c r="B291" s="78" t="s">
        <v>8</v>
      </c>
      <c r="C291" s="76" t="s">
        <v>345</v>
      </c>
      <c r="D291" s="609">
        <v>35</v>
      </c>
      <c r="E291" s="610"/>
      <c r="F291" s="611"/>
      <c r="J291">
        <f t="shared" si="56"/>
        <v>0</v>
      </c>
      <c r="K291">
        <v>1000</v>
      </c>
    </row>
    <row r="292" spans="1:17">
      <c r="A292" s="77" t="s">
        <v>50</v>
      </c>
      <c r="B292" s="78" t="s">
        <v>8</v>
      </c>
      <c r="C292" s="76" t="s">
        <v>346</v>
      </c>
      <c r="D292" s="609">
        <v>42</v>
      </c>
      <c r="E292" s="610"/>
      <c r="F292" s="611"/>
      <c r="J292">
        <f t="shared" si="56"/>
        <v>0</v>
      </c>
      <c r="K292">
        <v>1000</v>
      </c>
    </row>
    <row r="293" spans="1:17" ht="15.75" thickBot="1">
      <c r="A293" s="70" t="s">
        <v>50</v>
      </c>
      <c r="B293" s="189" t="s">
        <v>8</v>
      </c>
      <c r="C293" s="190" t="s">
        <v>420</v>
      </c>
      <c r="D293" s="602">
        <v>48</v>
      </c>
      <c r="E293" s="603"/>
      <c r="F293" s="604"/>
      <c r="J293">
        <f t="shared" si="56"/>
        <v>0</v>
      </c>
      <c r="K293">
        <v>1000</v>
      </c>
    </row>
    <row r="294" spans="1:17" s="6" customFormat="1" ht="15.75" thickBot="1">
      <c r="A294" s="17" t="s">
        <v>51</v>
      </c>
      <c r="B294" s="37"/>
      <c r="C294" s="23"/>
      <c r="D294" s="454" t="s">
        <v>76</v>
      </c>
      <c r="E294" s="455"/>
      <c r="F294" s="456"/>
      <c r="J294" s="6">
        <f t="shared" si="56"/>
        <v>0</v>
      </c>
      <c r="K294">
        <v>1000</v>
      </c>
      <c r="L294"/>
      <c r="M294"/>
      <c r="O294" s="114" t="s">
        <v>145</v>
      </c>
      <c r="P294" s="115" t="s">
        <v>146</v>
      </c>
    </row>
    <row r="295" spans="1:17" ht="15.75" thickBot="1">
      <c r="A295" s="65" t="s">
        <v>52</v>
      </c>
      <c r="B295" s="61" t="s">
        <v>5</v>
      </c>
      <c r="C295" s="30" t="s">
        <v>53</v>
      </c>
      <c r="D295" s="500">
        <f>O295+P295</f>
        <v>28.6</v>
      </c>
      <c r="E295" s="580"/>
      <c r="F295" s="581"/>
      <c r="J295">
        <f t="shared" si="56"/>
        <v>0</v>
      </c>
      <c r="K295">
        <v>1000</v>
      </c>
      <c r="O295" s="120">
        <v>26</v>
      </c>
      <c r="P295" s="142">
        <f>O295*10%</f>
        <v>2.6</v>
      </c>
      <c r="Q295" s="119"/>
    </row>
    <row r="296" spans="1:17" s="6" customFormat="1" ht="15.75" thickBot="1">
      <c r="A296" s="17" t="s">
        <v>55</v>
      </c>
      <c r="B296" s="37"/>
      <c r="C296" s="23"/>
      <c r="D296" s="452" t="s">
        <v>76</v>
      </c>
      <c r="E296" s="463"/>
      <c r="F296" s="453"/>
      <c r="J296" s="6">
        <f t="shared" si="56"/>
        <v>0</v>
      </c>
      <c r="K296">
        <v>1000</v>
      </c>
      <c r="L296"/>
      <c r="M296"/>
      <c r="O296" s="140" t="s">
        <v>145</v>
      </c>
      <c r="P296" s="141" t="s">
        <v>146</v>
      </c>
    </row>
    <row r="297" spans="1:17" ht="15.75" thickBot="1">
      <c r="A297" s="234" t="s">
        <v>55</v>
      </c>
      <c r="B297" s="13" t="s">
        <v>3</v>
      </c>
      <c r="C297" s="42" t="s">
        <v>254</v>
      </c>
      <c r="D297" s="730">
        <v>100</v>
      </c>
      <c r="E297" s="731"/>
      <c r="F297" s="732"/>
      <c r="J297">
        <f t="shared" si="56"/>
        <v>0</v>
      </c>
      <c r="K297">
        <v>1000</v>
      </c>
      <c r="O297" s="133">
        <v>60</v>
      </c>
      <c r="P297" s="134">
        <f>O297*10%</f>
        <v>6</v>
      </c>
      <c r="Q297" s="119"/>
    </row>
    <row r="298" spans="1:17" ht="15.75" thickBot="1">
      <c r="A298" s="235" t="s">
        <v>55</v>
      </c>
      <c r="B298" s="62" t="s">
        <v>8</v>
      </c>
      <c r="C298" s="43" t="s">
        <v>254</v>
      </c>
      <c r="D298" s="599">
        <v>90</v>
      </c>
      <c r="E298" s="600"/>
      <c r="F298" s="601"/>
      <c r="O298" s="232"/>
      <c r="P298" s="233"/>
      <c r="Q298" s="119"/>
    </row>
    <row r="299" spans="1:17" ht="15.75" thickBot="1">
      <c r="A299" s="68" t="s">
        <v>55</v>
      </c>
      <c r="B299" s="13" t="s">
        <v>5</v>
      </c>
      <c r="C299" s="45" t="s">
        <v>56</v>
      </c>
      <c r="D299" s="677">
        <f>O297+P297</f>
        <v>66</v>
      </c>
      <c r="E299" s="678"/>
      <c r="F299" s="679"/>
      <c r="O299" s="232"/>
      <c r="P299" s="233"/>
      <c r="Q299" s="119"/>
    </row>
    <row r="300" spans="1:17" s="6" customFormat="1" ht="15.75" thickBot="1">
      <c r="A300" s="17" t="s">
        <v>57</v>
      </c>
      <c r="B300" s="37"/>
      <c r="C300" s="23"/>
      <c r="D300" s="444" t="s">
        <v>76</v>
      </c>
      <c r="E300" s="445"/>
      <c r="F300" s="446"/>
      <c r="J300" s="6">
        <f>I300/K300</f>
        <v>0</v>
      </c>
      <c r="K300">
        <v>1000</v>
      </c>
      <c r="L300"/>
      <c r="M300"/>
      <c r="O300" s="114" t="s">
        <v>145</v>
      </c>
      <c r="P300" s="115" t="s">
        <v>146</v>
      </c>
    </row>
    <row r="301" spans="1:17" ht="15.75" thickBot="1">
      <c r="A301" s="68" t="s">
        <v>57</v>
      </c>
      <c r="B301" s="13" t="s">
        <v>4</v>
      </c>
      <c r="C301" s="45" t="s">
        <v>58</v>
      </c>
      <c r="D301" s="625">
        <f>O301+P301</f>
        <v>44</v>
      </c>
      <c r="E301" s="626"/>
      <c r="F301" s="627"/>
      <c r="J301">
        <f>I301/K301</f>
        <v>0</v>
      </c>
      <c r="K301">
        <v>1000</v>
      </c>
      <c r="O301" s="135">
        <v>40</v>
      </c>
      <c r="P301" s="136">
        <f>O301*10%</f>
        <v>4</v>
      </c>
      <c r="Q301" s="119"/>
    </row>
    <row r="302" spans="1:17" ht="15.75" thickBot="1">
      <c r="A302" s="17" t="s">
        <v>234</v>
      </c>
      <c r="B302" s="149"/>
      <c r="C302" s="150"/>
      <c r="D302" s="444" t="s">
        <v>76</v>
      </c>
      <c r="E302" s="445"/>
      <c r="F302" s="446"/>
      <c r="O302" s="119"/>
      <c r="P302" s="119"/>
      <c r="Q302" s="119"/>
    </row>
    <row r="303" spans="1:17" ht="15.75" thickBot="1">
      <c r="A303" s="299" t="s">
        <v>235</v>
      </c>
      <c r="B303" s="300"/>
      <c r="C303" s="301" t="s">
        <v>372</v>
      </c>
      <c r="D303" s="733">
        <f>45+(45*0.1)</f>
        <v>49.5</v>
      </c>
      <c r="E303" s="734"/>
      <c r="F303" s="735"/>
      <c r="O303" s="119"/>
      <c r="P303" s="119"/>
      <c r="Q303" s="119"/>
    </row>
    <row r="304" spans="1:17" s="6" customFormat="1" ht="15.75" thickBot="1">
      <c r="A304" s="17" t="s">
        <v>59</v>
      </c>
      <c r="B304" s="37"/>
      <c r="C304" s="23"/>
      <c r="D304" s="444" t="s">
        <v>76</v>
      </c>
      <c r="E304" s="445"/>
      <c r="F304" s="446"/>
      <c r="J304" s="6">
        <f>I304/K304</f>
        <v>0</v>
      </c>
      <c r="K304">
        <v>1000</v>
      </c>
      <c r="L304"/>
      <c r="M304"/>
    </row>
    <row r="305" spans="1:16" ht="15.75" thickBot="1">
      <c r="A305" s="68" t="s">
        <v>59</v>
      </c>
      <c r="B305" s="13" t="s">
        <v>8</v>
      </c>
      <c r="C305" s="198" t="s">
        <v>270</v>
      </c>
      <c r="D305" s="677">
        <v>45</v>
      </c>
      <c r="E305" s="678"/>
      <c r="F305" s="679"/>
      <c r="J305">
        <f>I305/K305</f>
        <v>0</v>
      </c>
      <c r="K305">
        <v>1000</v>
      </c>
    </row>
    <row r="306" spans="1:16" s="6" customFormat="1" ht="15.75" thickBot="1">
      <c r="A306" s="17" t="s">
        <v>60</v>
      </c>
      <c r="B306" s="37"/>
      <c r="C306" s="23"/>
      <c r="D306" s="444" t="s">
        <v>76</v>
      </c>
      <c r="E306" s="445"/>
      <c r="F306" s="446"/>
      <c r="J306" s="6">
        <f>I306/K306</f>
        <v>0</v>
      </c>
      <c r="K306">
        <v>1000</v>
      </c>
      <c r="L306"/>
      <c r="M306"/>
    </row>
    <row r="307" spans="1:16">
      <c r="A307" s="69" t="s">
        <v>61</v>
      </c>
      <c r="B307" s="147"/>
      <c r="C307" s="148" t="s">
        <v>347</v>
      </c>
      <c r="D307" s="485">
        <v>30</v>
      </c>
      <c r="E307" s="634"/>
      <c r="F307" s="486"/>
      <c r="J307">
        <f>I307/K307</f>
        <v>0</v>
      </c>
      <c r="K307">
        <v>1000</v>
      </c>
      <c r="P307" s="99"/>
    </row>
    <row r="308" spans="1:16">
      <c r="A308" s="69" t="s">
        <v>61</v>
      </c>
      <c r="B308" s="147"/>
      <c r="C308" s="148" t="s">
        <v>348</v>
      </c>
      <c r="D308" s="485">
        <v>38</v>
      </c>
      <c r="E308" s="634"/>
      <c r="F308" s="486"/>
      <c r="P308" s="99"/>
    </row>
    <row r="309" spans="1:16" ht="15.75" thickBot="1">
      <c r="A309" s="69" t="s">
        <v>61</v>
      </c>
      <c r="B309" s="147"/>
      <c r="C309" s="148" t="s">
        <v>349</v>
      </c>
      <c r="D309" s="485">
        <v>41</v>
      </c>
      <c r="E309" s="634"/>
      <c r="F309" s="486"/>
      <c r="P309" s="99"/>
    </row>
    <row r="310" spans="1:16" s="6" customFormat="1" ht="15.75" thickBot="1">
      <c r="A310" s="17" t="s">
        <v>62</v>
      </c>
      <c r="B310" s="37"/>
      <c r="C310" s="23"/>
      <c r="D310" s="444" t="s">
        <v>76</v>
      </c>
      <c r="E310" s="445"/>
      <c r="F310" s="446"/>
      <c r="J310" s="6">
        <f>I310/K310</f>
        <v>0</v>
      </c>
      <c r="K310">
        <v>1000</v>
      </c>
      <c r="L310"/>
      <c r="M310"/>
    </row>
    <row r="311" spans="1:16" s="6" customFormat="1">
      <c r="A311" s="269" t="s">
        <v>226</v>
      </c>
      <c r="B311" s="279"/>
      <c r="C311" s="266" t="s">
        <v>227</v>
      </c>
      <c r="D311" s="736">
        <f>90+(90*0.05)</f>
        <v>94.5</v>
      </c>
      <c r="E311" s="737"/>
      <c r="F311" s="738"/>
      <c r="K311"/>
      <c r="L311"/>
      <c r="M311"/>
    </row>
    <row r="312" spans="1:16" ht="15.75" thickBot="1">
      <c r="A312" s="65" t="s">
        <v>63</v>
      </c>
      <c r="B312" s="61" t="s">
        <v>8</v>
      </c>
      <c r="C312" s="30" t="s">
        <v>419</v>
      </c>
      <c r="D312" s="680">
        <v>85</v>
      </c>
      <c r="E312" s="681"/>
      <c r="F312" s="682"/>
      <c r="J312">
        <f>I312/K312</f>
        <v>0</v>
      </c>
      <c r="K312">
        <v>1000</v>
      </c>
    </row>
    <row r="313" spans="1:16" s="6" customFormat="1" ht="15.75" thickBot="1">
      <c r="A313" s="17" t="s">
        <v>65</v>
      </c>
      <c r="B313" s="37"/>
      <c r="C313" s="23"/>
      <c r="D313" s="444" t="s">
        <v>76</v>
      </c>
      <c r="E313" s="445"/>
      <c r="F313" s="446"/>
      <c r="J313" s="6">
        <f>I313/K313</f>
        <v>0</v>
      </c>
      <c r="K313">
        <v>1000</v>
      </c>
      <c r="L313"/>
      <c r="M313"/>
    </row>
    <row r="314" spans="1:16">
      <c r="A314" s="69" t="s">
        <v>65</v>
      </c>
      <c r="B314" s="61"/>
      <c r="C314" s="148" t="s">
        <v>350</v>
      </c>
      <c r="D314" s="674">
        <v>20</v>
      </c>
      <c r="E314" s="675"/>
      <c r="F314" s="676"/>
      <c r="J314">
        <f>I314/K314</f>
        <v>0</v>
      </c>
      <c r="K314">
        <v>1000</v>
      </c>
    </row>
    <row r="315" spans="1:16" ht="15.75" thickBot="1">
      <c r="A315" s="70" t="s">
        <v>65</v>
      </c>
      <c r="B315" s="63"/>
      <c r="C315" s="190" t="s">
        <v>351</v>
      </c>
      <c r="D315" s="721">
        <v>25</v>
      </c>
      <c r="E315" s="722"/>
      <c r="F315" s="723"/>
    </row>
    <row r="316" spans="1:16" s="6" customFormat="1" ht="15.75" thickBot="1">
      <c r="A316" s="17" t="s">
        <v>64</v>
      </c>
      <c r="B316" s="37"/>
      <c r="C316" s="23"/>
      <c r="D316" s="444" t="s">
        <v>76</v>
      </c>
      <c r="E316" s="445"/>
      <c r="F316" s="446"/>
      <c r="J316" s="6">
        <f>I316/K316</f>
        <v>0</v>
      </c>
      <c r="K316">
        <v>1000</v>
      </c>
      <c r="L316"/>
      <c r="M316"/>
    </row>
    <row r="317" spans="1:16" ht="15.75" thickBot="1">
      <c r="A317" s="65" t="s">
        <v>64</v>
      </c>
      <c r="B317" s="61"/>
      <c r="C317" s="148" t="s">
        <v>322</v>
      </c>
      <c r="D317" s="567">
        <v>16</v>
      </c>
      <c r="E317" s="568"/>
      <c r="F317" s="569"/>
      <c r="J317">
        <f>I317/K317</f>
        <v>0</v>
      </c>
      <c r="K317">
        <v>1000</v>
      </c>
    </row>
    <row r="318" spans="1:16" s="6" customFormat="1" ht="15.75" thickBot="1">
      <c r="A318" s="17" t="s">
        <v>66</v>
      </c>
      <c r="B318" s="37"/>
      <c r="C318" s="23"/>
      <c r="D318" s="444" t="s">
        <v>76</v>
      </c>
      <c r="E318" s="445"/>
      <c r="F318" s="446"/>
      <c r="J318" s="6">
        <f>I318/K318</f>
        <v>0</v>
      </c>
      <c r="K318">
        <v>1000</v>
      </c>
      <c r="L318"/>
      <c r="M318"/>
    </row>
    <row r="319" spans="1:16" s="6" customFormat="1">
      <c r="A319" s="324" t="s">
        <v>257</v>
      </c>
      <c r="B319" s="314"/>
      <c r="C319" s="307" t="s">
        <v>492</v>
      </c>
      <c r="D319" s="635">
        <v>30</v>
      </c>
      <c r="E319" s="636"/>
      <c r="F319" s="637"/>
      <c r="K319"/>
      <c r="L319"/>
      <c r="M319"/>
    </row>
    <row r="320" spans="1:16" s="6" customFormat="1">
      <c r="A320" s="69" t="s">
        <v>257</v>
      </c>
      <c r="B320" s="147">
        <v>1</v>
      </c>
      <c r="C320" s="148" t="s">
        <v>258</v>
      </c>
      <c r="D320" s="727">
        <v>30</v>
      </c>
      <c r="E320" s="728"/>
      <c r="F320" s="729"/>
      <c r="K320"/>
      <c r="L320"/>
      <c r="M320"/>
    </row>
    <row r="321" spans="1:13" s="6" customFormat="1">
      <c r="A321" s="77" t="s">
        <v>257</v>
      </c>
      <c r="B321" s="78">
        <v>2</v>
      </c>
      <c r="C321" s="307" t="s">
        <v>258</v>
      </c>
      <c r="D321" s="556">
        <v>23</v>
      </c>
      <c r="E321" s="557"/>
      <c r="F321" s="558"/>
      <c r="K321"/>
      <c r="L321"/>
      <c r="M321"/>
    </row>
    <row r="322" spans="1:13">
      <c r="A322" s="77" t="s">
        <v>148</v>
      </c>
      <c r="B322" s="202"/>
      <c r="C322" s="310" t="s">
        <v>168</v>
      </c>
      <c r="D322" s="619">
        <v>23</v>
      </c>
      <c r="E322" s="620"/>
      <c r="F322" s="621"/>
      <c r="J322">
        <f>I322/K322</f>
        <v>0</v>
      </c>
      <c r="K322">
        <v>1000</v>
      </c>
    </row>
    <row r="323" spans="1:13">
      <c r="A323" s="77" t="s">
        <v>148</v>
      </c>
      <c r="B323" s="202" t="s">
        <v>323</v>
      </c>
      <c r="C323" s="310" t="s">
        <v>308</v>
      </c>
      <c r="D323" s="556">
        <v>40</v>
      </c>
      <c r="E323" s="557"/>
      <c r="F323" s="558"/>
    </row>
    <row r="324" spans="1:13">
      <c r="A324" s="77" t="s">
        <v>140</v>
      </c>
      <c r="B324" s="202"/>
      <c r="C324" s="310" t="s">
        <v>487</v>
      </c>
      <c r="D324" s="556">
        <v>16</v>
      </c>
      <c r="E324" s="557"/>
      <c r="F324" s="558"/>
    </row>
    <row r="325" spans="1:13">
      <c r="A325" s="77" t="s">
        <v>140</v>
      </c>
      <c r="B325" s="202"/>
      <c r="C325" s="310" t="s">
        <v>357</v>
      </c>
      <c r="D325" s="556">
        <v>23</v>
      </c>
      <c r="E325" s="557"/>
      <c r="F325" s="558"/>
    </row>
    <row r="326" spans="1:13">
      <c r="A326" s="77" t="s">
        <v>140</v>
      </c>
      <c r="B326" s="202"/>
      <c r="C326" s="310" t="s">
        <v>309</v>
      </c>
      <c r="D326" s="556">
        <v>27</v>
      </c>
      <c r="E326" s="557"/>
      <c r="F326" s="558"/>
    </row>
    <row r="327" spans="1:13">
      <c r="A327" s="77" t="s">
        <v>123</v>
      </c>
      <c r="B327" s="78">
        <v>1</v>
      </c>
      <c r="C327" s="76" t="s">
        <v>198</v>
      </c>
      <c r="D327" s="556">
        <v>34</v>
      </c>
      <c r="E327" s="557"/>
      <c r="F327" s="558"/>
      <c r="J327">
        <f>I327/K327</f>
        <v>0</v>
      </c>
      <c r="K327">
        <v>1000</v>
      </c>
    </row>
    <row r="328" spans="1:13">
      <c r="A328" s="77" t="s">
        <v>123</v>
      </c>
      <c r="B328" s="78" t="s">
        <v>8</v>
      </c>
      <c r="C328" s="76" t="s">
        <v>253</v>
      </c>
      <c r="D328" s="556">
        <v>40</v>
      </c>
      <c r="E328" s="557"/>
      <c r="F328" s="558"/>
    </row>
    <row r="329" spans="1:13">
      <c r="A329" s="77" t="s">
        <v>123</v>
      </c>
      <c r="B329" s="78"/>
      <c r="C329" s="76" t="s">
        <v>162</v>
      </c>
      <c r="D329" s="556">
        <v>40</v>
      </c>
      <c r="E329" s="557"/>
      <c r="F329" s="558"/>
    </row>
    <row r="330" spans="1:13">
      <c r="A330" s="77" t="s">
        <v>124</v>
      </c>
      <c r="B330" s="78">
        <v>1</v>
      </c>
      <c r="C330" s="76" t="s">
        <v>325</v>
      </c>
      <c r="D330" s="556">
        <v>38</v>
      </c>
      <c r="E330" s="557"/>
      <c r="F330" s="558"/>
      <c r="J330">
        <f>I330/K330</f>
        <v>0</v>
      </c>
      <c r="K330">
        <v>1000</v>
      </c>
    </row>
    <row r="331" spans="1:13">
      <c r="A331" s="77" t="s">
        <v>124</v>
      </c>
      <c r="B331" s="78">
        <v>1</v>
      </c>
      <c r="C331" s="76" t="s">
        <v>324</v>
      </c>
      <c r="D331" s="556">
        <v>52</v>
      </c>
      <c r="E331" s="557"/>
      <c r="F331" s="558"/>
    </row>
    <row r="332" spans="1:13">
      <c r="A332" s="77" t="s">
        <v>124</v>
      </c>
      <c r="B332" s="78" t="s">
        <v>5</v>
      </c>
      <c r="C332" s="76" t="s">
        <v>301</v>
      </c>
      <c r="D332" s="556">
        <v>22</v>
      </c>
      <c r="E332" s="557"/>
      <c r="F332" s="558"/>
    </row>
    <row r="333" spans="1:13">
      <c r="A333" s="77" t="s">
        <v>132</v>
      </c>
      <c r="B333" s="78"/>
      <c r="C333" s="76" t="s">
        <v>256</v>
      </c>
      <c r="D333" s="556">
        <v>9</v>
      </c>
      <c r="E333" s="557"/>
      <c r="F333" s="558"/>
    </row>
    <row r="334" spans="1:13">
      <c r="A334" s="77" t="s">
        <v>132</v>
      </c>
      <c r="B334" s="78">
        <v>2</v>
      </c>
      <c r="C334" s="76" t="s">
        <v>276</v>
      </c>
      <c r="D334" s="556">
        <v>12.5</v>
      </c>
      <c r="E334" s="557"/>
      <c r="F334" s="558"/>
    </row>
    <row r="335" spans="1:13">
      <c r="A335" s="77" t="s">
        <v>132</v>
      </c>
      <c r="B335" s="78"/>
      <c r="C335" s="76" t="s">
        <v>255</v>
      </c>
      <c r="D335" s="556">
        <v>18</v>
      </c>
      <c r="E335" s="557"/>
      <c r="F335" s="558"/>
    </row>
    <row r="336" spans="1:13" ht="15.75" thickBot="1">
      <c r="A336" s="200" t="s">
        <v>169</v>
      </c>
      <c r="B336" s="201"/>
      <c r="C336" s="197" t="s">
        <v>170</v>
      </c>
      <c r="D336" s="631">
        <v>22</v>
      </c>
      <c r="E336" s="632"/>
      <c r="F336" s="633"/>
    </row>
    <row r="337" spans="1:13" s="6" customFormat="1" ht="15.75" thickBot="1">
      <c r="A337" s="161" t="s">
        <v>67</v>
      </c>
      <c r="B337" s="37"/>
      <c r="C337" s="57"/>
      <c r="D337" s="444" t="s">
        <v>12</v>
      </c>
      <c r="E337" s="445"/>
      <c r="F337" s="446"/>
      <c r="J337" s="6">
        <f>I337/K337</f>
        <v>0</v>
      </c>
      <c r="K337">
        <v>1000</v>
      </c>
      <c r="L337"/>
      <c r="M337"/>
    </row>
    <row r="338" spans="1:13">
      <c r="A338" s="65" t="s">
        <v>68</v>
      </c>
      <c r="B338" s="61"/>
      <c r="C338" s="148" t="s">
        <v>271</v>
      </c>
      <c r="D338" s="438">
        <v>14500</v>
      </c>
      <c r="E338" s="439"/>
      <c r="F338" s="440"/>
      <c r="J338">
        <f>I338/K338</f>
        <v>0</v>
      </c>
      <c r="K338">
        <v>1000</v>
      </c>
    </row>
    <row r="339" spans="1:13">
      <c r="A339" s="65" t="s">
        <v>68</v>
      </c>
      <c r="B339" s="61" t="s">
        <v>191</v>
      </c>
      <c r="C339" s="148" t="s">
        <v>319</v>
      </c>
      <c r="D339" s="419">
        <v>10500</v>
      </c>
      <c r="E339" s="420"/>
      <c r="F339" s="421"/>
    </row>
    <row r="340" spans="1:13">
      <c r="A340" s="65" t="s">
        <v>192</v>
      </c>
      <c r="B340" s="61"/>
      <c r="C340" s="148" t="s">
        <v>193</v>
      </c>
      <c r="D340" s="638">
        <v>17000</v>
      </c>
      <c r="E340" s="639"/>
      <c r="F340" s="640"/>
    </row>
    <row r="341" spans="1:13" ht="15.75" thickBot="1">
      <c r="A341" s="67" t="s">
        <v>69</v>
      </c>
      <c r="B341" s="63"/>
      <c r="C341" s="76" t="s">
        <v>305</v>
      </c>
      <c r="D341" s="628">
        <v>14500</v>
      </c>
      <c r="E341" s="629"/>
      <c r="F341" s="630"/>
    </row>
    <row r="342" spans="1:13" s="6" customFormat="1" ht="15.75" thickBot="1">
      <c r="A342" s="17" t="s">
        <v>157</v>
      </c>
      <c r="B342" s="37"/>
      <c r="C342" s="23"/>
      <c r="D342" s="452" t="s">
        <v>12</v>
      </c>
      <c r="E342" s="463"/>
      <c r="F342" s="453"/>
      <c r="J342" s="6">
        <f>I342/K342</f>
        <v>0</v>
      </c>
      <c r="K342">
        <v>1000</v>
      </c>
      <c r="L342"/>
      <c r="M342"/>
    </row>
    <row r="343" spans="1:13">
      <c r="A343" s="65" t="s">
        <v>71</v>
      </c>
      <c r="B343" s="74" t="s">
        <v>5</v>
      </c>
      <c r="C343" s="266" t="s">
        <v>401</v>
      </c>
      <c r="D343" s="612">
        <v>10500</v>
      </c>
      <c r="E343" s="613"/>
      <c r="F343" s="614"/>
      <c r="J343">
        <f>I343/K343</f>
        <v>0</v>
      </c>
      <c r="K343">
        <v>1000</v>
      </c>
    </row>
    <row r="344" spans="1:13" ht="15.75" thickBot="1">
      <c r="A344" s="66" t="s">
        <v>71</v>
      </c>
      <c r="B344" s="155" t="s">
        <v>8</v>
      </c>
      <c r="C344" s="258" t="s">
        <v>422</v>
      </c>
      <c r="D344" s="666">
        <v>14000</v>
      </c>
      <c r="E344" s="667"/>
      <c r="F344" s="668"/>
      <c r="J344">
        <f>I344/K344</f>
        <v>0</v>
      </c>
      <c r="K344">
        <v>1000</v>
      </c>
    </row>
    <row r="345" spans="1:13" ht="15.75" thickBot="1">
      <c r="A345" s="17" t="s">
        <v>70</v>
      </c>
      <c r="B345" s="37"/>
      <c r="C345" s="23"/>
      <c r="D345" s="444" t="s">
        <v>12</v>
      </c>
      <c r="E345" s="445"/>
      <c r="F345" s="446"/>
    </row>
    <row r="346" spans="1:13">
      <c r="A346" s="77" t="s">
        <v>72</v>
      </c>
      <c r="B346" s="78"/>
      <c r="C346" s="76" t="s">
        <v>334</v>
      </c>
      <c r="D346" s="475">
        <v>7500</v>
      </c>
      <c r="E346" s="476"/>
      <c r="F346" s="477"/>
    </row>
    <row r="347" spans="1:13">
      <c r="A347" s="77" t="s">
        <v>72</v>
      </c>
      <c r="B347" s="78"/>
      <c r="C347" s="76" t="s">
        <v>335</v>
      </c>
      <c r="D347" s="475">
        <v>7500</v>
      </c>
      <c r="E347" s="476"/>
      <c r="F347" s="477"/>
    </row>
    <row r="348" spans="1:13">
      <c r="A348" s="66" t="s">
        <v>72</v>
      </c>
      <c r="B348" s="62"/>
      <c r="C348" s="76" t="s">
        <v>267</v>
      </c>
      <c r="D348" s="588">
        <v>6700</v>
      </c>
      <c r="E348" s="589"/>
      <c r="F348" s="590"/>
    </row>
    <row r="349" spans="1:13">
      <c r="A349" s="77" t="s">
        <v>72</v>
      </c>
      <c r="B349" s="61" t="s">
        <v>191</v>
      </c>
      <c r="C349" s="76" t="s">
        <v>272</v>
      </c>
      <c r="D349" s="588">
        <v>6500</v>
      </c>
      <c r="E349" s="589"/>
      <c r="F349" s="590"/>
    </row>
    <row r="350" spans="1:13">
      <c r="A350" s="77" t="s">
        <v>72</v>
      </c>
      <c r="B350" s="147" t="s">
        <v>336</v>
      </c>
      <c r="C350" s="76" t="s">
        <v>272</v>
      </c>
      <c r="D350" s="475">
        <v>4000</v>
      </c>
      <c r="E350" s="476"/>
      <c r="F350" s="477"/>
    </row>
    <row r="351" spans="1:13">
      <c r="A351" s="77" t="s">
        <v>72</v>
      </c>
      <c r="B351" s="78"/>
      <c r="C351" s="76" t="s">
        <v>183</v>
      </c>
      <c r="D351" s="588">
        <v>7300</v>
      </c>
      <c r="E351" s="589"/>
      <c r="F351" s="590"/>
    </row>
    <row r="352" spans="1:13">
      <c r="A352" s="77" t="s">
        <v>72</v>
      </c>
      <c r="B352" s="147" t="s">
        <v>191</v>
      </c>
      <c r="C352" s="76" t="s">
        <v>184</v>
      </c>
      <c r="D352" s="588">
        <v>6500</v>
      </c>
      <c r="E352" s="589"/>
      <c r="F352" s="590"/>
      <c r="J352">
        <f>I352/K352</f>
        <v>0</v>
      </c>
      <c r="K352">
        <v>1000</v>
      </c>
    </row>
    <row r="353" spans="1:13">
      <c r="A353" s="77" t="s">
        <v>73</v>
      </c>
      <c r="B353" s="78"/>
      <c r="C353" s="76" t="s">
        <v>185</v>
      </c>
      <c r="D353" s="588">
        <v>7300</v>
      </c>
      <c r="E353" s="589"/>
      <c r="F353" s="590"/>
      <c r="J353">
        <f>I353/K353</f>
        <v>0</v>
      </c>
      <c r="K353">
        <v>1000</v>
      </c>
    </row>
    <row r="354" spans="1:13">
      <c r="A354" s="246" t="s">
        <v>73</v>
      </c>
      <c r="B354" s="147" t="s">
        <v>191</v>
      </c>
      <c r="C354" s="76" t="s">
        <v>185</v>
      </c>
      <c r="D354" s="622">
        <v>6500</v>
      </c>
      <c r="E354" s="623"/>
      <c r="F354" s="624"/>
      <c r="J354">
        <f>I354/K354</f>
        <v>0</v>
      </c>
      <c r="K354">
        <v>1000</v>
      </c>
    </row>
    <row r="355" spans="1:13">
      <c r="A355" s="246" t="s">
        <v>73</v>
      </c>
      <c r="B355" s="147" t="s">
        <v>336</v>
      </c>
      <c r="C355" s="76" t="s">
        <v>185</v>
      </c>
      <c r="D355" s="537">
        <v>4000</v>
      </c>
      <c r="E355" s="538"/>
      <c r="F355" s="539"/>
      <c r="J355">
        <f>I355/K355</f>
        <v>0</v>
      </c>
      <c r="K355">
        <v>1000</v>
      </c>
    </row>
    <row r="356" spans="1:13">
      <c r="A356" s="16" t="s">
        <v>73</v>
      </c>
      <c r="B356" s="62"/>
      <c r="C356" s="190" t="s">
        <v>190</v>
      </c>
      <c r="D356" s="475">
        <v>7500</v>
      </c>
      <c r="E356" s="476"/>
      <c r="F356" s="477"/>
    </row>
    <row r="357" spans="1:13" ht="15.75" thickBot="1">
      <c r="A357" s="16" t="s">
        <v>73</v>
      </c>
      <c r="B357" s="61" t="s">
        <v>191</v>
      </c>
      <c r="C357" s="190" t="s">
        <v>190</v>
      </c>
      <c r="D357" s="548">
        <v>6500</v>
      </c>
      <c r="E357" s="549"/>
      <c r="F357" s="550"/>
    </row>
    <row r="358" spans="1:13" s="6" customFormat="1" ht="15.75" thickBot="1">
      <c r="A358" s="17" t="s">
        <v>74</v>
      </c>
      <c r="B358" s="37"/>
      <c r="C358" s="23"/>
      <c r="D358" s="444" t="s">
        <v>75</v>
      </c>
      <c r="E358" s="445"/>
      <c r="F358" s="446"/>
      <c r="H358" s="203" t="s">
        <v>12</v>
      </c>
      <c r="I358" s="176"/>
      <c r="J358" s="176"/>
      <c r="K358">
        <v>1000</v>
      </c>
      <c r="L358"/>
      <c r="M358"/>
    </row>
    <row r="359" spans="1:13" hidden="1">
      <c r="A359" s="69" t="s">
        <v>331</v>
      </c>
      <c r="B359" s="147"/>
      <c r="C359" s="148" t="s">
        <v>285</v>
      </c>
      <c r="D359" s="500">
        <v>490</v>
      </c>
      <c r="E359" s="543"/>
      <c r="F359" s="501"/>
      <c r="H359" s="228">
        <f t="shared" ref="H359:H363" si="57">D359/(I359*J359*K359)</f>
        <v>18289.587625787575</v>
      </c>
      <c r="I359">
        <v>8.9999999999999993E-3</v>
      </c>
      <c r="J359">
        <v>2.44</v>
      </c>
      <c r="K359">
        <v>1.22</v>
      </c>
      <c r="L359">
        <f t="shared" ref="L359:L363" si="58">I359*J359*K359</f>
        <v>2.6791199999999994E-2</v>
      </c>
      <c r="M359" s="227">
        <f t="shared" ref="M359:M363" si="59">1/L359</f>
        <v>37.325689032219543</v>
      </c>
    </row>
    <row r="360" spans="1:13">
      <c r="A360" s="69" t="s">
        <v>74</v>
      </c>
      <c r="B360" s="147"/>
      <c r="C360" s="148" t="s">
        <v>285</v>
      </c>
      <c r="D360" s="517">
        <v>580</v>
      </c>
      <c r="E360" s="535"/>
      <c r="F360" s="536"/>
      <c r="H360" s="228">
        <f t="shared" si="57"/>
        <v>21648.899638687333</v>
      </c>
      <c r="I360">
        <v>8.9999999999999993E-3</v>
      </c>
      <c r="J360">
        <v>2.44</v>
      </c>
      <c r="K360">
        <v>1.22</v>
      </c>
      <c r="L360">
        <f t="shared" si="58"/>
        <v>2.6791199999999994E-2</v>
      </c>
      <c r="M360" s="227">
        <f t="shared" si="59"/>
        <v>37.325689032219543</v>
      </c>
    </row>
    <row r="361" spans="1:13">
      <c r="A361" s="70" t="s">
        <v>74</v>
      </c>
      <c r="B361" s="189"/>
      <c r="C361" s="190" t="s">
        <v>273</v>
      </c>
      <c r="D361" s="517">
        <v>690</v>
      </c>
      <c r="E361" s="535"/>
      <c r="F361" s="536"/>
      <c r="H361" s="228">
        <f t="shared" si="57"/>
        <v>19316.044074173609</v>
      </c>
      <c r="I361">
        <v>1.2E-2</v>
      </c>
      <c r="J361">
        <v>2.44</v>
      </c>
      <c r="K361">
        <v>1.22</v>
      </c>
      <c r="L361">
        <f t="shared" si="58"/>
        <v>3.5721599999999999E-2</v>
      </c>
      <c r="M361" s="227">
        <f t="shared" si="59"/>
        <v>27.99426677416465</v>
      </c>
    </row>
    <row r="362" spans="1:13">
      <c r="A362" s="70" t="s">
        <v>74</v>
      </c>
      <c r="B362" s="189"/>
      <c r="C362" s="190" t="s">
        <v>332</v>
      </c>
      <c r="D362" s="487">
        <v>900</v>
      </c>
      <c r="E362" s="544"/>
      <c r="F362" s="524"/>
      <c r="H362" s="228">
        <f t="shared" si="57"/>
        <v>20155.872077398551</v>
      </c>
      <c r="I362">
        <v>1.4999999999999999E-2</v>
      </c>
      <c r="J362">
        <v>2.44</v>
      </c>
      <c r="K362">
        <v>1.22</v>
      </c>
      <c r="L362">
        <f t="shared" si="58"/>
        <v>4.4651999999999997E-2</v>
      </c>
      <c r="M362" s="227">
        <f t="shared" si="59"/>
        <v>22.395413419331721</v>
      </c>
    </row>
    <row r="363" spans="1:13" ht="15.75" thickBot="1">
      <c r="A363" s="70" t="s">
        <v>74</v>
      </c>
      <c r="B363" s="189"/>
      <c r="C363" s="190" t="s">
        <v>333</v>
      </c>
      <c r="D363" s="545">
        <v>1100</v>
      </c>
      <c r="E363" s="546"/>
      <c r="F363" s="547"/>
      <c r="H363" s="228">
        <f t="shared" si="57"/>
        <v>20529.12896772075</v>
      </c>
      <c r="I363">
        <v>1.7999999999999999E-2</v>
      </c>
      <c r="J363">
        <v>2.44</v>
      </c>
      <c r="K363">
        <v>1.22</v>
      </c>
      <c r="L363">
        <f t="shared" si="58"/>
        <v>5.3582399999999988E-2</v>
      </c>
      <c r="M363" s="227">
        <f t="shared" si="59"/>
        <v>18.662844516109772</v>
      </c>
    </row>
    <row r="364" spans="1:13" s="6" customFormat="1" ht="15.75" thickBot="1">
      <c r="A364" s="17" t="s">
        <v>77</v>
      </c>
      <c r="B364" s="37"/>
      <c r="C364" s="23"/>
      <c r="D364" s="444" t="s">
        <v>75</v>
      </c>
      <c r="E364" s="446"/>
      <c r="F364" s="24" t="s">
        <v>12</v>
      </c>
      <c r="J364" s="6">
        <f>I364/K364</f>
        <v>0</v>
      </c>
      <c r="K364">
        <v>1000</v>
      </c>
      <c r="L364"/>
      <c r="M364"/>
    </row>
    <row r="365" spans="1:13" ht="15.75" thickBot="1">
      <c r="A365" s="68" t="s">
        <v>129</v>
      </c>
      <c r="B365" s="64" t="s">
        <v>130</v>
      </c>
      <c r="C365" s="45" t="s">
        <v>128</v>
      </c>
      <c r="D365" s="551">
        <v>750</v>
      </c>
      <c r="E365" s="552"/>
      <c r="F365" s="143">
        <v>7650</v>
      </c>
      <c r="J365">
        <f>I365/K365</f>
        <v>0</v>
      </c>
      <c r="K365">
        <v>1000</v>
      </c>
    </row>
    <row r="366" spans="1:13" s="6" customFormat="1" ht="15.75" thickBot="1">
      <c r="A366" s="152" t="s">
        <v>78</v>
      </c>
      <c r="B366" s="153"/>
      <c r="C366" s="154"/>
      <c r="D366" s="444" t="s">
        <v>75</v>
      </c>
      <c r="E366" s="553"/>
      <c r="F366" s="163" t="s">
        <v>11</v>
      </c>
      <c r="I366" s="176"/>
      <c r="J366">
        <f>I366/K366</f>
        <v>0</v>
      </c>
      <c r="K366">
        <v>1000</v>
      </c>
      <c r="L366"/>
      <c r="M366"/>
    </row>
    <row r="367" spans="1:13">
      <c r="A367" s="365" t="s">
        <v>79</v>
      </c>
      <c r="B367" s="366"/>
      <c r="C367" s="367" t="s">
        <v>154</v>
      </c>
      <c r="D367" s="608">
        <f>F367/(1/(2.745*1.7))</f>
        <v>257.03082000000001</v>
      </c>
      <c r="E367" s="489"/>
      <c r="F367" s="368">
        <v>55.08</v>
      </c>
      <c r="I367" s="176"/>
      <c r="J367">
        <f>I367/K367</f>
        <v>0</v>
      </c>
      <c r="K367">
        <v>1000</v>
      </c>
    </row>
    <row r="368" spans="1:13" ht="15.75" thickBot="1">
      <c r="A368" s="369" t="s">
        <v>464</v>
      </c>
      <c r="B368" s="370"/>
      <c r="C368" s="371" t="s">
        <v>465</v>
      </c>
      <c r="D368" s="608">
        <v>200</v>
      </c>
      <c r="E368" s="489"/>
      <c r="F368" s="372">
        <v>66.069999999999993</v>
      </c>
      <c r="I368" s="176"/>
      <c r="J368">
        <f>I368/K368</f>
        <v>0</v>
      </c>
      <c r="K368">
        <v>1000</v>
      </c>
    </row>
    <row r="369" spans="1:13" ht="15.75" thickBot="1">
      <c r="A369" s="82" t="s">
        <v>164</v>
      </c>
      <c r="B369" s="344"/>
      <c r="C369" s="345"/>
      <c r="D369" s="444" t="s">
        <v>83</v>
      </c>
      <c r="E369" s="445"/>
      <c r="F369" s="446"/>
    </row>
    <row r="370" spans="1:13" ht="15.75" thickBot="1">
      <c r="A370" s="68" t="s">
        <v>228</v>
      </c>
      <c r="C370" s="45" t="s">
        <v>418</v>
      </c>
      <c r="D370" s="540">
        <v>4200</v>
      </c>
      <c r="E370" s="541"/>
      <c r="F370" s="542"/>
    </row>
    <row r="371" spans="1:13" s="6" customFormat="1" ht="16.5" customHeight="1" thickBot="1">
      <c r="A371" s="17" t="s">
        <v>80</v>
      </c>
      <c r="B371" s="37"/>
      <c r="C371" s="23"/>
      <c r="D371" s="444" t="s">
        <v>83</v>
      </c>
      <c r="E371" s="445"/>
      <c r="F371" s="446"/>
      <c r="J371" s="6">
        <f>I371/K371</f>
        <v>0</v>
      </c>
      <c r="K371">
        <v>1000</v>
      </c>
      <c r="L371"/>
      <c r="M371"/>
    </row>
    <row r="372" spans="1:13">
      <c r="A372" s="94" t="s">
        <v>81</v>
      </c>
      <c r="B372" s="87"/>
      <c r="C372" s="170" t="s">
        <v>291</v>
      </c>
      <c r="D372" s="612">
        <v>2250</v>
      </c>
      <c r="E372" s="613"/>
      <c r="F372" s="614"/>
      <c r="J372">
        <f>I372/K372</f>
        <v>0</v>
      </c>
      <c r="K372">
        <v>1000</v>
      </c>
    </row>
    <row r="373" spans="1:13">
      <c r="A373" s="337" t="s">
        <v>229</v>
      </c>
      <c r="B373" s="318"/>
      <c r="C373" s="310"/>
      <c r="D373" s="537">
        <v>2650</v>
      </c>
      <c r="E373" s="538"/>
      <c r="F373" s="539"/>
    </row>
    <row r="374" spans="1:13">
      <c r="A374" s="337" t="s">
        <v>428</v>
      </c>
      <c r="B374" s="318"/>
      <c r="C374" s="310" t="s">
        <v>430</v>
      </c>
      <c r="D374" s="537">
        <v>1900</v>
      </c>
      <c r="E374" s="538"/>
      <c r="F374" s="539"/>
    </row>
    <row r="375" spans="1:13">
      <c r="A375" s="317" t="s">
        <v>427</v>
      </c>
      <c r="B375" s="318"/>
      <c r="C375" s="310" t="s">
        <v>430</v>
      </c>
      <c r="D375" s="537">
        <v>2900</v>
      </c>
      <c r="E375" s="538"/>
      <c r="F375" s="539"/>
      <c r="J375">
        <f>I375/K375</f>
        <v>0</v>
      </c>
      <c r="K375">
        <v>1000</v>
      </c>
    </row>
    <row r="376" spans="1:13">
      <c r="A376" s="324" t="s">
        <v>477</v>
      </c>
      <c r="B376" s="318"/>
      <c r="C376" s="310" t="s">
        <v>478</v>
      </c>
      <c r="D376" s="537">
        <v>3000</v>
      </c>
      <c r="E376" s="538"/>
      <c r="F376" s="539"/>
    </row>
    <row r="377" spans="1:13">
      <c r="A377" s="337" t="s">
        <v>429</v>
      </c>
      <c r="B377" s="318"/>
      <c r="C377" s="310" t="s">
        <v>431</v>
      </c>
      <c r="D377" s="537">
        <v>2250</v>
      </c>
      <c r="E377" s="538"/>
      <c r="F377" s="539"/>
    </row>
    <row r="378" spans="1:13">
      <c r="A378" s="337" t="s">
        <v>432</v>
      </c>
      <c r="B378" s="318"/>
      <c r="C378" s="310" t="s">
        <v>431</v>
      </c>
      <c r="D378" s="475">
        <v>2100</v>
      </c>
      <c r="E378" s="476"/>
      <c r="F378" s="477"/>
    </row>
    <row r="379" spans="1:13">
      <c r="A379" s="337" t="s">
        <v>470</v>
      </c>
      <c r="B379" s="318"/>
      <c r="C379" s="310" t="s">
        <v>468</v>
      </c>
      <c r="D379" s="475">
        <v>3200</v>
      </c>
      <c r="E379" s="476"/>
      <c r="F379" s="477"/>
    </row>
    <row r="380" spans="1:13" ht="15.75" thickBot="1">
      <c r="A380" s="369" t="s">
        <v>469</v>
      </c>
      <c r="B380" s="373"/>
      <c r="C380" s="312" t="s">
        <v>468</v>
      </c>
      <c r="D380" s="758">
        <v>3400</v>
      </c>
      <c r="E380" s="759"/>
      <c r="F380" s="760"/>
    </row>
    <row r="381" spans="1:13" s="6" customFormat="1" ht="15.75" thickBot="1">
      <c r="A381" s="82" t="s">
        <v>82</v>
      </c>
      <c r="B381" s="83"/>
      <c r="C381" s="84"/>
      <c r="D381" s="452" t="s">
        <v>76</v>
      </c>
      <c r="E381" s="463"/>
      <c r="F381" s="453"/>
      <c r="J381" s="6">
        <f>I381/K381</f>
        <v>0</v>
      </c>
      <c r="K381">
        <v>1000</v>
      </c>
      <c r="L381"/>
      <c r="M381"/>
    </row>
    <row r="382" spans="1:13" ht="15.75" thickBot="1">
      <c r="A382" s="68" t="s">
        <v>82</v>
      </c>
      <c r="C382" s="198" t="s">
        <v>259</v>
      </c>
      <c r="D382" s="519">
        <v>590</v>
      </c>
      <c r="E382" s="520"/>
      <c r="F382" s="521"/>
      <c r="J382">
        <f>I382/K382</f>
        <v>0</v>
      </c>
      <c r="K382">
        <v>1000</v>
      </c>
    </row>
    <row r="383" spans="1:13" s="6" customFormat="1" ht="15.75" thickBot="1">
      <c r="A383" s="17" t="s">
        <v>84</v>
      </c>
      <c r="B383" s="37"/>
      <c r="C383" s="23"/>
      <c r="D383" s="444" t="s">
        <v>76</v>
      </c>
      <c r="E383" s="445"/>
      <c r="F383" s="446"/>
      <c r="J383" s="6">
        <f>I383/K383</f>
        <v>0</v>
      </c>
      <c r="K383">
        <v>1000</v>
      </c>
      <c r="L383"/>
      <c r="M383"/>
    </row>
    <row r="384" spans="1:13">
      <c r="A384" s="65" t="s">
        <v>84</v>
      </c>
      <c r="B384" s="61"/>
      <c r="C384" s="30" t="s">
        <v>200</v>
      </c>
      <c r="D384" s="567">
        <v>250</v>
      </c>
      <c r="E384" s="568"/>
      <c r="F384" s="569"/>
      <c r="J384">
        <f>I384/K384</f>
        <v>0</v>
      </c>
      <c r="K384">
        <v>1000</v>
      </c>
    </row>
    <row r="385" spans="1:13">
      <c r="A385" s="66" t="s">
        <v>84</v>
      </c>
      <c r="B385" s="62"/>
      <c r="C385" s="22" t="s">
        <v>201</v>
      </c>
      <c r="D385" s="609">
        <v>300</v>
      </c>
      <c r="E385" s="610"/>
      <c r="F385" s="611"/>
    </row>
    <row r="386" spans="1:13" ht="15.75" thickBot="1">
      <c r="A386" s="66" t="s">
        <v>84</v>
      </c>
      <c r="B386" s="62"/>
      <c r="C386" s="22" t="s">
        <v>260</v>
      </c>
      <c r="D386" s="609">
        <v>385</v>
      </c>
      <c r="E386" s="610"/>
      <c r="F386" s="611"/>
      <c r="J386">
        <f>I386/K386</f>
        <v>0</v>
      </c>
      <c r="K386">
        <v>1000</v>
      </c>
    </row>
    <row r="387" spans="1:13" s="6" customFormat="1" ht="15.75" thickBot="1">
      <c r="A387" s="17" t="s">
        <v>85</v>
      </c>
      <c r="B387" s="37"/>
      <c r="C387" s="23"/>
      <c r="D387" s="444" t="s">
        <v>76</v>
      </c>
      <c r="E387" s="445"/>
      <c r="F387" s="446"/>
      <c r="J387" s="6">
        <f>I387/K387</f>
        <v>0</v>
      </c>
      <c r="K387">
        <v>1000</v>
      </c>
      <c r="L387"/>
      <c r="M387"/>
    </row>
    <row r="388" spans="1:13" ht="15.75" thickBot="1">
      <c r="A388" s="68" t="s">
        <v>85</v>
      </c>
      <c r="C388" s="45" t="s">
        <v>86</v>
      </c>
      <c r="D388" s="570">
        <v>348</v>
      </c>
      <c r="E388" s="571"/>
      <c r="F388" s="572"/>
      <c r="J388">
        <f>I388/K388</f>
        <v>0</v>
      </c>
      <c r="K388">
        <v>1000</v>
      </c>
    </row>
    <row r="389" spans="1:13" s="6" customFormat="1" ht="15.75" thickBot="1">
      <c r="A389" s="18" t="s">
        <v>87</v>
      </c>
      <c r="B389" s="12"/>
      <c r="C389" s="23"/>
      <c r="D389" s="444" t="s">
        <v>83</v>
      </c>
      <c r="E389" s="445"/>
      <c r="F389" s="446"/>
      <c r="J389" s="6">
        <f>I389/K389</f>
        <v>0</v>
      </c>
      <c r="K389">
        <v>1000</v>
      </c>
      <c r="L389"/>
      <c r="M389"/>
    </row>
    <row r="390" spans="1:13" ht="15.75" thickBot="1">
      <c r="A390" s="59" t="s">
        <v>87</v>
      </c>
      <c r="B390" s="47"/>
      <c r="C390" s="30" t="s">
        <v>238</v>
      </c>
      <c r="D390" s="605">
        <v>1533</v>
      </c>
      <c r="E390" s="606"/>
      <c r="F390" s="607"/>
      <c r="J390">
        <f>I390/K390</f>
        <v>0</v>
      </c>
      <c r="K390">
        <v>1000</v>
      </c>
    </row>
    <row r="391" spans="1:13" s="6" customFormat="1" ht="15.75" thickBot="1">
      <c r="A391" s="18" t="s">
        <v>88</v>
      </c>
      <c r="B391" s="12"/>
      <c r="C391" s="23"/>
      <c r="D391" s="444" t="s">
        <v>83</v>
      </c>
      <c r="E391" s="445"/>
      <c r="F391" s="446"/>
      <c r="J391" s="6">
        <f t="shared" ref="J391:J445" si="60">I391/K391</f>
        <v>0</v>
      </c>
      <c r="K391">
        <v>1000</v>
      </c>
      <c r="L391"/>
      <c r="M391"/>
    </row>
    <row r="392" spans="1:13">
      <c r="A392" s="58" t="s">
        <v>163</v>
      </c>
      <c r="B392" s="10"/>
      <c r="C392" s="22" t="s">
        <v>89</v>
      </c>
      <c r="D392" s="576">
        <v>1250</v>
      </c>
      <c r="E392" s="577"/>
      <c r="F392" s="578"/>
      <c r="J392">
        <f t="shared" si="60"/>
        <v>0</v>
      </c>
      <c r="K392">
        <v>1000</v>
      </c>
    </row>
    <row r="393" spans="1:13" ht="15.75" thickBot="1">
      <c r="A393" s="58" t="s">
        <v>163</v>
      </c>
      <c r="B393" s="48"/>
      <c r="C393" s="35" t="s">
        <v>90</v>
      </c>
      <c r="D393" s="573">
        <v>2300</v>
      </c>
      <c r="E393" s="574"/>
      <c r="F393" s="575"/>
      <c r="J393">
        <f t="shared" si="60"/>
        <v>0</v>
      </c>
      <c r="K393">
        <v>1000</v>
      </c>
    </row>
    <row r="394" spans="1:13" ht="15.75" thickBot="1">
      <c r="A394" s="18" t="s">
        <v>133</v>
      </c>
      <c r="B394" s="329"/>
      <c r="C394" s="330"/>
      <c r="D394" s="444" t="s">
        <v>83</v>
      </c>
      <c r="E394" s="445"/>
      <c r="F394" s="446"/>
    </row>
    <row r="395" spans="1:13">
      <c r="A395" s="390" t="s">
        <v>441</v>
      </c>
      <c r="B395" s="391"/>
      <c r="C395" s="384" t="s">
        <v>493</v>
      </c>
      <c r="D395" s="619">
        <v>1050</v>
      </c>
      <c r="E395" s="620"/>
      <c r="F395" s="621"/>
    </row>
    <row r="396" spans="1:13">
      <c r="A396" s="390" t="s">
        <v>441</v>
      </c>
      <c r="B396" s="391"/>
      <c r="C396" s="384" t="s">
        <v>208</v>
      </c>
      <c r="D396" s="619">
        <v>1200</v>
      </c>
      <c r="E396" s="620"/>
      <c r="F396" s="621"/>
    </row>
    <row r="397" spans="1:13">
      <c r="A397" s="342" t="s">
        <v>441</v>
      </c>
      <c r="B397" s="343"/>
      <c r="C397" s="307" t="s">
        <v>467</v>
      </c>
      <c r="D397" s="564">
        <v>1350</v>
      </c>
      <c r="E397" s="565"/>
      <c r="F397" s="566"/>
    </row>
    <row r="398" spans="1:13" hidden="1">
      <c r="A398" s="342" t="s">
        <v>441</v>
      </c>
      <c r="B398" s="374"/>
      <c r="C398" s="310" t="s">
        <v>208</v>
      </c>
      <c r="D398" s="564">
        <v>1050</v>
      </c>
      <c r="E398" s="565"/>
      <c r="F398" s="566"/>
    </row>
    <row r="399" spans="1:13" hidden="1">
      <c r="A399" s="342" t="s">
        <v>441</v>
      </c>
      <c r="B399" s="374"/>
      <c r="C399" s="310" t="s">
        <v>209</v>
      </c>
      <c r="D399" s="564">
        <v>1150</v>
      </c>
      <c r="E399" s="565"/>
      <c r="F399" s="566"/>
    </row>
    <row r="400" spans="1:13" ht="15.75" hidden="1" thickBot="1">
      <c r="A400" s="342" t="s">
        <v>441</v>
      </c>
      <c r="B400" s="375"/>
      <c r="C400" s="312" t="s">
        <v>134</v>
      </c>
      <c r="D400" s="532">
        <v>1500</v>
      </c>
      <c r="E400" s="533"/>
      <c r="F400" s="534"/>
    </row>
    <row r="401" spans="1:16" ht="15.75" thickBot="1">
      <c r="A401" s="342" t="s">
        <v>441</v>
      </c>
      <c r="B401" s="376"/>
      <c r="C401" s="308" t="s">
        <v>494</v>
      </c>
      <c r="D401" s="564">
        <v>1500</v>
      </c>
      <c r="E401" s="565"/>
      <c r="F401" s="566"/>
    </row>
    <row r="402" spans="1:16" s="6" customFormat="1" ht="15.75" thickBot="1">
      <c r="A402" s="17" t="s">
        <v>91</v>
      </c>
      <c r="B402" s="37"/>
      <c r="C402" s="23"/>
      <c r="D402" s="444" t="s">
        <v>76</v>
      </c>
      <c r="E402" s="445"/>
      <c r="F402" s="446"/>
      <c r="J402" s="6">
        <f t="shared" si="60"/>
        <v>0</v>
      </c>
      <c r="K402">
        <v>1000</v>
      </c>
      <c r="L402"/>
      <c r="M402"/>
      <c r="N402" s="6" t="s">
        <v>144</v>
      </c>
      <c r="P402" s="6" t="s">
        <v>143</v>
      </c>
    </row>
    <row r="403" spans="1:16" ht="15.75" thickBot="1">
      <c r="A403" s="65" t="s">
        <v>91</v>
      </c>
      <c r="B403" s="61" t="s">
        <v>8</v>
      </c>
      <c r="C403" s="35" t="s">
        <v>199</v>
      </c>
      <c r="D403" s="695">
        <v>135</v>
      </c>
      <c r="E403" s="696"/>
      <c r="F403" s="697"/>
      <c r="J403">
        <f t="shared" si="60"/>
        <v>0</v>
      </c>
      <c r="K403">
        <v>1000</v>
      </c>
      <c r="N403">
        <v>1.4</v>
      </c>
      <c r="O403">
        <f>P403*N403</f>
        <v>211.39999999999998</v>
      </c>
      <c r="P403" s="102">
        <v>151</v>
      </c>
    </row>
    <row r="404" spans="1:16" s="6" customFormat="1" ht="15.75" thickBot="1">
      <c r="A404" s="18" t="s">
        <v>92</v>
      </c>
      <c r="B404" s="12"/>
      <c r="C404" s="23"/>
      <c r="D404" s="444" t="s">
        <v>83</v>
      </c>
      <c r="E404" s="445"/>
      <c r="F404" s="446"/>
      <c r="J404" s="6">
        <f t="shared" si="60"/>
        <v>0</v>
      </c>
      <c r="K404">
        <v>1000</v>
      </c>
      <c r="L404"/>
      <c r="M404"/>
    </row>
    <row r="405" spans="1:16">
      <c r="A405" s="59" t="s">
        <v>92</v>
      </c>
      <c r="B405" s="47"/>
      <c r="C405" s="30" t="s">
        <v>93</v>
      </c>
      <c r="D405" s="567">
        <v>109</v>
      </c>
      <c r="E405" s="568"/>
      <c r="F405" s="569"/>
      <c r="J405">
        <f t="shared" si="60"/>
        <v>0</v>
      </c>
      <c r="K405">
        <v>1000</v>
      </c>
    </row>
    <row r="406" spans="1:16" ht="15.75" thickBot="1">
      <c r="A406" s="71" t="s">
        <v>92</v>
      </c>
      <c r="B406" s="48"/>
      <c r="C406" s="35" t="s">
        <v>94</v>
      </c>
      <c r="D406" s="602">
        <v>130</v>
      </c>
      <c r="E406" s="603"/>
      <c r="F406" s="604"/>
      <c r="J406">
        <f t="shared" si="60"/>
        <v>0</v>
      </c>
      <c r="K406">
        <v>1000</v>
      </c>
    </row>
    <row r="407" spans="1:16" s="6" customFormat="1" ht="15.75" thickBot="1">
      <c r="A407" s="18" t="s">
        <v>95</v>
      </c>
      <c r="B407" s="12"/>
      <c r="C407" s="23"/>
      <c r="D407" s="444" t="s">
        <v>76</v>
      </c>
      <c r="E407" s="445"/>
      <c r="F407" s="446"/>
      <c r="J407" s="6">
        <f t="shared" si="60"/>
        <v>0</v>
      </c>
      <c r="K407">
        <v>1000</v>
      </c>
      <c r="L407"/>
      <c r="M407"/>
    </row>
    <row r="408" spans="1:16" ht="15.75" thickBot="1">
      <c r="A408" s="49" t="s">
        <v>95</v>
      </c>
      <c r="B408" s="11"/>
      <c r="C408" s="45" t="s">
        <v>417</v>
      </c>
      <c r="D408" s="519">
        <v>135</v>
      </c>
      <c r="E408" s="520"/>
      <c r="F408" s="521"/>
      <c r="J408">
        <f t="shared" si="60"/>
        <v>0</v>
      </c>
      <c r="K408">
        <v>1000</v>
      </c>
    </row>
    <row r="409" spans="1:16" s="6" customFormat="1" ht="15.75" thickBot="1">
      <c r="A409" s="18" t="s">
        <v>96</v>
      </c>
      <c r="B409" s="12"/>
      <c r="C409" s="23"/>
      <c r="D409" s="444" t="s">
        <v>83</v>
      </c>
      <c r="E409" s="445"/>
      <c r="F409" s="446"/>
      <c r="J409" s="6">
        <f t="shared" si="60"/>
        <v>0</v>
      </c>
      <c r="K409">
        <v>1000</v>
      </c>
      <c r="L409"/>
      <c r="M409"/>
    </row>
    <row r="410" spans="1:16" ht="15.75" thickBot="1">
      <c r="A410" s="71" t="s">
        <v>96</v>
      </c>
      <c r="B410" s="48"/>
      <c r="C410" s="190" t="s">
        <v>416</v>
      </c>
      <c r="D410" s="698">
        <v>577</v>
      </c>
      <c r="E410" s="597"/>
      <c r="F410" s="598"/>
      <c r="J410">
        <f t="shared" si="60"/>
        <v>0</v>
      </c>
      <c r="K410">
        <v>1000</v>
      </c>
    </row>
    <row r="411" spans="1:16" s="6" customFormat="1" ht="15.75" thickBot="1">
      <c r="A411" s="18" t="s">
        <v>97</v>
      </c>
      <c r="B411" s="12"/>
      <c r="C411" s="23"/>
      <c r="D411" s="444" t="s">
        <v>76</v>
      </c>
      <c r="E411" s="445"/>
      <c r="F411" s="446"/>
      <c r="J411" s="6">
        <f t="shared" si="60"/>
        <v>0</v>
      </c>
      <c r="K411">
        <v>1000</v>
      </c>
      <c r="L411"/>
      <c r="M411"/>
    </row>
    <row r="412" spans="1:16">
      <c r="A412" s="59" t="s">
        <v>97</v>
      </c>
      <c r="B412" s="47"/>
      <c r="C412" s="30" t="s">
        <v>415</v>
      </c>
      <c r="D412" s="615">
        <v>125</v>
      </c>
      <c r="E412" s="616"/>
      <c r="F412" s="617"/>
      <c r="J412">
        <f t="shared" si="60"/>
        <v>0</v>
      </c>
      <c r="K412">
        <v>1000</v>
      </c>
    </row>
    <row r="413" spans="1:16" ht="15.75" thickBot="1">
      <c r="A413" s="58" t="s">
        <v>97</v>
      </c>
      <c r="B413" s="10"/>
      <c r="C413" s="22" t="s">
        <v>414</v>
      </c>
      <c r="D413" s="599">
        <v>140</v>
      </c>
      <c r="E413" s="600"/>
      <c r="F413" s="601"/>
      <c r="J413">
        <f t="shared" si="60"/>
        <v>0</v>
      </c>
      <c r="K413">
        <v>1000</v>
      </c>
    </row>
    <row r="414" spans="1:16" s="6" customFormat="1" ht="15.75" thickBot="1">
      <c r="A414" s="17" t="s">
        <v>98</v>
      </c>
      <c r="B414" s="37"/>
      <c r="C414" s="23"/>
      <c r="D414" s="444" t="s">
        <v>76</v>
      </c>
      <c r="E414" s="445"/>
      <c r="F414" s="446"/>
      <c r="J414" s="6">
        <f t="shared" si="60"/>
        <v>0</v>
      </c>
      <c r="K414">
        <v>1000</v>
      </c>
      <c r="L414"/>
      <c r="M414"/>
    </row>
    <row r="415" spans="1:16" ht="15.75" thickBot="1">
      <c r="A415" s="68" t="s">
        <v>98</v>
      </c>
      <c r="B415" s="13" t="s">
        <v>3</v>
      </c>
      <c r="C415" s="45" t="s">
        <v>99</v>
      </c>
      <c r="D415" s="570">
        <v>135</v>
      </c>
      <c r="E415" s="571"/>
      <c r="F415" s="572"/>
      <c r="J415">
        <f t="shared" si="60"/>
        <v>0</v>
      </c>
      <c r="K415">
        <v>1000</v>
      </c>
    </row>
    <row r="416" spans="1:16" s="6" customFormat="1" ht="15.75" thickBot="1">
      <c r="A416" s="18" t="s">
        <v>412</v>
      </c>
      <c r="B416" s="60"/>
      <c r="C416" s="57"/>
      <c r="D416" s="444" t="s">
        <v>12</v>
      </c>
      <c r="E416" s="445"/>
      <c r="F416" s="446"/>
      <c r="J416" s="6">
        <f t="shared" si="60"/>
        <v>0</v>
      </c>
      <c r="K416">
        <v>1000</v>
      </c>
      <c r="L416"/>
      <c r="M416"/>
    </row>
    <row r="417" spans="1:13" ht="15.75" thickBot="1">
      <c r="A417" s="72" t="s">
        <v>413</v>
      </c>
      <c r="B417" s="56"/>
      <c r="C417" s="306" t="s">
        <v>423</v>
      </c>
      <c r="D417" s="593" t="s">
        <v>424</v>
      </c>
      <c r="E417" s="594"/>
      <c r="F417" s="595"/>
      <c r="J417">
        <f t="shared" si="60"/>
        <v>0</v>
      </c>
      <c r="K417">
        <v>1000</v>
      </c>
    </row>
    <row r="418" spans="1:13" ht="15.75" thickBot="1">
      <c r="A418" s="80" t="s">
        <v>142</v>
      </c>
      <c r="B418" s="96"/>
      <c r="C418" s="97"/>
      <c r="D418" s="444" t="s">
        <v>266</v>
      </c>
      <c r="E418" s="553"/>
      <c r="F418" s="618"/>
    </row>
    <row r="419" spans="1:13">
      <c r="A419" s="582" t="s">
        <v>471</v>
      </c>
      <c r="B419" s="583"/>
      <c r="C419" s="377"/>
      <c r="D419" s="693">
        <v>120</v>
      </c>
      <c r="E419" s="693"/>
      <c r="F419" s="694"/>
    </row>
    <row r="420" spans="1:13">
      <c r="A420" s="761" t="s">
        <v>472</v>
      </c>
      <c r="B420" s="762"/>
      <c r="C420" s="320"/>
      <c r="D420" s="717">
        <v>155</v>
      </c>
      <c r="E420" s="717"/>
      <c r="F420" s="700"/>
    </row>
    <row r="421" spans="1:13" ht="15.75" thickBot="1">
      <c r="A421" s="763" t="s">
        <v>411</v>
      </c>
      <c r="B421" s="764"/>
      <c r="C421" s="378"/>
      <c r="D421" s="765">
        <v>990</v>
      </c>
      <c r="E421" s="765"/>
      <c r="F421" s="766"/>
    </row>
    <row r="422" spans="1:13" s="6" customFormat="1" ht="15.75" thickBot="1">
      <c r="A422" s="18" t="s">
        <v>100</v>
      </c>
      <c r="B422" s="60"/>
      <c r="C422" s="57"/>
      <c r="D422" s="444" t="s">
        <v>83</v>
      </c>
      <c r="E422" s="445"/>
      <c r="F422" s="446"/>
      <c r="J422" s="6">
        <f t="shared" si="60"/>
        <v>0</v>
      </c>
      <c r="K422">
        <v>1000</v>
      </c>
      <c r="L422"/>
      <c r="M422"/>
    </row>
    <row r="423" spans="1:13" s="7" customFormat="1">
      <c r="A423" s="586" t="s">
        <v>100</v>
      </c>
      <c r="B423" s="587"/>
      <c r="C423" s="42" t="s">
        <v>141</v>
      </c>
      <c r="D423" s="579">
        <v>10</v>
      </c>
      <c r="E423" s="580"/>
      <c r="F423" s="581"/>
      <c r="K423" s="8"/>
      <c r="L423" s="8"/>
      <c r="M423" s="8"/>
    </row>
    <row r="424" spans="1:13" ht="15.75" thickBot="1">
      <c r="A424" s="584" t="s">
        <v>100</v>
      </c>
      <c r="B424" s="585"/>
      <c r="C424" s="98" t="s">
        <v>101</v>
      </c>
      <c r="D424" s="596">
        <v>30</v>
      </c>
      <c r="E424" s="597"/>
      <c r="F424" s="598"/>
      <c r="J424">
        <f t="shared" si="60"/>
        <v>0</v>
      </c>
      <c r="K424">
        <v>1000</v>
      </c>
    </row>
    <row r="425" spans="1:13" s="6" customFormat="1" ht="15.75" thickBot="1">
      <c r="A425" s="18" t="s">
        <v>102</v>
      </c>
      <c r="B425" s="179"/>
      <c r="C425" s="57"/>
      <c r="D425" s="444" t="s">
        <v>206</v>
      </c>
      <c r="E425" s="446"/>
      <c r="F425" s="230" t="s">
        <v>11</v>
      </c>
      <c r="J425" s="6">
        <f t="shared" si="60"/>
        <v>0</v>
      </c>
      <c r="K425">
        <v>1000</v>
      </c>
      <c r="L425"/>
      <c r="M425"/>
    </row>
    <row r="426" spans="1:13">
      <c r="A426" s="591" t="s">
        <v>188</v>
      </c>
      <c r="B426" s="592"/>
      <c r="C426" s="236" t="s">
        <v>207</v>
      </c>
      <c r="D426" s="703">
        <v>440</v>
      </c>
      <c r="E426" s="704"/>
      <c r="F426" s="243">
        <f>D426/G426</f>
        <v>91.666666666666671</v>
      </c>
      <c r="G426" s="242">
        <v>4.8</v>
      </c>
      <c r="H426" t="s">
        <v>292</v>
      </c>
      <c r="J426">
        <f t="shared" si="60"/>
        <v>0</v>
      </c>
      <c r="K426">
        <v>1000</v>
      </c>
    </row>
    <row r="427" spans="1:13">
      <c r="A427" s="522" t="s">
        <v>204</v>
      </c>
      <c r="B427" s="523"/>
      <c r="C427" s="192" t="s">
        <v>207</v>
      </c>
      <c r="D427" s="701">
        <v>520</v>
      </c>
      <c r="E427" s="702"/>
      <c r="F427" s="231">
        <f>D427/G427</f>
        <v>108.33333333333334</v>
      </c>
      <c r="G427" s="242">
        <v>4.8</v>
      </c>
      <c r="H427" t="s">
        <v>292</v>
      </c>
    </row>
    <row r="428" spans="1:13">
      <c r="A428" s="559" t="s">
        <v>205</v>
      </c>
      <c r="B428" s="560"/>
      <c r="C428" s="282" t="s">
        <v>274</v>
      </c>
      <c r="D428" s="561">
        <v>696</v>
      </c>
      <c r="E428" s="562"/>
      <c r="F428" s="231">
        <f>D428/G428-1</f>
        <v>79.555555555555557</v>
      </c>
      <c r="G428" s="242">
        <v>8.64</v>
      </c>
      <c r="H428" t="s">
        <v>292</v>
      </c>
      <c r="J428">
        <f t="shared" si="60"/>
        <v>0</v>
      </c>
      <c r="K428">
        <v>1000</v>
      </c>
    </row>
    <row r="429" spans="1:13">
      <c r="A429" s="416" t="s">
        <v>339</v>
      </c>
      <c r="B429" s="416"/>
      <c r="C429" s="181" t="s">
        <v>340</v>
      </c>
      <c r="D429" s="561">
        <v>1176</v>
      </c>
      <c r="E429" s="562"/>
      <c r="F429" s="231">
        <f>D429/G429</f>
        <v>64.26229508196721</v>
      </c>
      <c r="G429" s="242">
        <v>18.3</v>
      </c>
      <c r="H429" t="s">
        <v>292</v>
      </c>
    </row>
    <row r="430" spans="1:13" s="289" customFormat="1" ht="15.75" thickBot="1">
      <c r="A430" s="429" t="s">
        <v>339</v>
      </c>
      <c r="B430" s="429"/>
      <c r="C430" s="286" t="s">
        <v>387</v>
      </c>
      <c r="D430" s="705">
        <v>768</v>
      </c>
      <c r="E430" s="706"/>
      <c r="F430" s="287">
        <v>64</v>
      </c>
      <c r="G430" s="288"/>
    </row>
    <row r="431" spans="1:13" s="6" customFormat="1" ht="15.75" thickBot="1">
      <c r="A431" s="18" t="s">
        <v>275</v>
      </c>
      <c r="B431" s="60"/>
      <c r="C431" s="57"/>
      <c r="D431" s="452" t="s">
        <v>103</v>
      </c>
      <c r="E431" s="463"/>
      <c r="F431" s="453"/>
      <c r="J431" s="6">
        <f t="shared" si="60"/>
        <v>0</v>
      </c>
      <c r="K431">
        <v>1000</v>
      </c>
      <c r="L431"/>
      <c r="M431"/>
    </row>
    <row r="432" spans="1:13">
      <c r="A432" s="88" t="s">
        <v>318</v>
      </c>
      <c r="B432" s="239"/>
      <c r="C432" s="319" t="s">
        <v>317</v>
      </c>
      <c r="D432" s="430">
        <v>1400</v>
      </c>
      <c r="E432" s="431"/>
      <c r="F432" s="432"/>
    </row>
    <row r="433" spans="1:13" ht="28.5" customHeight="1">
      <c r="A433" s="427" t="s">
        <v>360</v>
      </c>
      <c r="B433" s="428"/>
      <c r="C433" s="319" t="s">
        <v>361</v>
      </c>
      <c r="D433" s="430">
        <v>1400</v>
      </c>
      <c r="E433" s="431"/>
      <c r="F433" s="432"/>
    </row>
    <row r="434" spans="1:13">
      <c r="A434" s="422" t="s">
        <v>362</v>
      </c>
      <c r="B434" s="563"/>
      <c r="C434" s="90" t="s">
        <v>363</v>
      </c>
      <c r="D434" s="638">
        <v>1100</v>
      </c>
      <c r="E434" s="639"/>
      <c r="F434" s="640"/>
    </row>
    <row r="435" spans="1:13" ht="15.75" thickBot="1">
      <c r="A435" s="425" t="s">
        <v>358</v>
      </c>
      <c r="B435" s="426"/>
      <c r="C435" s="182" t="s">
        <v>359</v>
      </c>
      <c r="D435" s="638">
        <v>700</v>
      </c>
      <c r="E435" s="639"/>
      <c r="F435" s="640"/>
      <c r="J435">
        <f>I435/K435</f>
        <v>0</v>
      </c>
      <c r="K435">
        <v>1000</v>
      </c>
    </row>
    <row r="436" spans="1:13" s="6" customFormat="1" ht="15.75" thickBot="1">
      <c r="A436" s="32" t="s">
        <v>210</v>
      </c>
      <c r="B436" s="238"/>
      <c r="C436" s="23"/>
      <c r="D436" s="444" t="s">
        <v>215</v>
      </c>
      <c r="E436" s="618"/>
      <c r="F436" s="163" t="s">
        <v>214</v>
      </c>
      <c r="G436" s="180"/>
      <c r="J436" s="6">
        <f t="shared" si="60"/>
        <v>0</v>
      </c>
      <c r="K436">
        <v>1000</v>
      </c>
      <c r="L436"/>
      <c r="M436"/>
    </row>
    <row r="437" spans="1:13" s="6" customFormat="1">
      <c r="A437" s="417" t="s">
        <v>211</v>
      </c>
      <c r="B437" s="418"/>
      <c r="C437" s="319"/>
      <c r="D437" s="564">
        <v>230</v>
      </c>
      <c r="E437" s="566"/>
      <c r="F437" s="379">
        <v>430</v>
      </c>
      <c r="K437"/>
      <c r="L437"/>
      <c r="M437"/>
    </row>
    <row r="438" spans="1:13" s="6" customFormat="1">
      <c r="A438" s="417" t="s">
        <v>212</v>
      </c>
      <c r="B438" s="424"/>
      <c r="C438" s="319"/>
      <c r="D438" s="699">
        <v>0</v>
      </c>
      <c r="E438" s="700"/>
      <c r="F438" s="379">
        <v>600</v>
      </c>
      <c r="K438"/>
      <c r="L438"/>
      <c r="M438"/>
    </row>
    <row r="439" spans="1:13" s="6" customFormat="1" ht="15.75" thickBot="1">
      <c r="A439" s="417" t="s">
        <v>213</v>
      </c>
      <c r="B439" s="424"/>
      <c r="C439" s="319"/>
      <c r="D439" s="672">
        <v>340</v>
      </c>
      <c r="E439" s="673"/>
      <c r="F439" s="380">
        <v>600</v>
      </c>
      <c r="K439"/>
      <c r="L439"/>
      <c r="M439"/>
    </row>
    <row r="440" spans="1:13" s="6" customFormat="1">
      <c r="A440" s="417" t="s">
        <v>395</v>
      </c>
      <c r="B440" s="424"/>
      <c r="C440" s="319" t="s">
        <v>396</v>
      </c>
      <c r="D440" s="692">
        <v>750</v>
      </c>
      <c r="E440" s="693"/>
      <c r="F440" s="694"/>
      <c r="K440"/>
      <c r="L440"/>
      <c r="M440"/>
    </row>
    <row r="441" spans="1:13" s="6" customFormat="1" ht="16.5" customHeight="1">
      <c r="A441" s="417" t="s">
        <v>395</v>
      </c>
      <c r="B441" s="424"/>
      <c r="C441" s="319" t="s">
        <v>466</v>
      </c>
      <c r="D441" s="699">
        <v>1750</v>
      </c>
      <c r="E441" s="717"/>
      <c r="F441" s="700"/>
      <c r="K441"/>
      <c r="L441"/>
      <c r="M441"/>
    </row>
    <row r="442" spans="1:13" s="6" customFormat="1">
      <c r="A442" s="433" t="s">
        <v>216</v>
      </c>
      <c r="B442" s="434"/>
      <c r="C442" s="319"/>
      <c r="D442" s="699">
        <v>850</v>
      </c>
      <c r="E442" s="717"/>
      <c r="F442" s="700"/>
      <c r="K442"/>
      <c r="L442"/>
      <c r="M442"/>
    </row>
    <row r="443" spans="1:13" s="6" customFormat="1" ht="15.75" thickBot="1">
      <c r="A443" s="433" t="s">
        <v>473</v>
      </c>
      <c r="B443" s="434"/>
      <c r="C443" s="319" t="s">
        <v>479</v>
      </c>
      <c r="D443" s="746">
        <v>990</v>
      </c>
      <c r="E443" s="747"/>
      <c r="F443" s="748"/>
      <c r="K443"/>
      <c r="L443"/>
      <c r="M443"/>
    </row>
    <row r="444" spans="1:13" s="6" customFormat="1" ht="15.75" thickBot="1">
      <c r="A444" s="665"/>
      <c r="B444" s="423"/>
      <c r="C444" s="90"/>
      <c r="D444" s="444" t="s">
        <v>217</v>
      </c>
      <c r="E444" s="445"/>
      <c r="F444" s="446"/>
      <c r="K444"/>
      <c r="L444"/>
      <c r="M444"/>
    </row>
    <row r="445" spans="1:13">
      <c r="A445" s="88" t="s">
        <v>218</v>
      </c>
      <c r="B445" s="89"/>
      <c r="C445" s="90" t="s">
        <v>240</v>
      </c>
      <c r="D445" s="755" t="s">
        <v>397</v>
      </c>
      <c r="E445" s="756"/>
      <c r="F445" s="757"/>
      <c r="G445" s="626"/>
      <c r="H445" s="683"/>
      <c r="I445" s="683"/>
      <c r="J445">
        <f t="shared" si="60"/>
        <v>0</v>
      </c>
      <c r="K445">
        <v>1000</v>
      </c>
    </row>
    <row r="446" spans="1:13">
      <c r="A446" s="422" t="s">
        <v>219</v>
      </c>
      <c r="B446" s="423"/>
      <c r="C446" s="90" t="s">
        <v>410</v>
      </c>
      <c r="D446" s="435">
        <v>240</v>
      </c>
      <c r="E446" s="436"/>
      <c r="F446" s="437"/>
      <c r="G446" s="27"/>
      <c r="H446" s="4"/>
      <c r="I446" s="4"/>
    </row>
    <row r="447" spans="1:13" ht="15.75" thickBot="1">
      <c r="A447" s="663" t="s">
        <v>220</v>
      </c>
      <c r="B447" s="664"/>
      <c r="C447" s="90" t="s">
        <v>409</v>
      </c>
      <c r="D447" s="435">
        <v>240</v>
      </c>
      <c r="E447" s="436"/>
      <c r="F447" s="437"/>
      <c r="G447" s="27"/>
      <c r="H447" s="4"/>
      <c r="I447" s="4"/>
    </row>
    <row r="448" spans="1:13" s="6" customFormat="1" ht="15.75" thickBot="1">
      <c r="A448" s="50" t="s">
        <v>104</v>
      </c>
      <c r="B448" s="53"/>
      <c r="C448" s="51"/>
      <c r="D448" s="445" t="s">
        <v>83</v>
      </c>
      <c r="E448" s="445"/>
      <c r="F448" s="446"/>
      <c r="J448" s="6">
        <f t="shared" ref="J448:J463" si="61">I448/K448</f>
        <v>0</v>
      </c>
      <c r="K448">
        <v>1000</v>
      </c>
      <c r="L448"/>
      <c r="M448"/>
    </row>
    <row r="449" spans="1:13">
      <c r="A449" s="73" t="s">
        <v>106</v>
      </c>
      <c r="B449" s="55"/>
      <c r="C449" s="86"/>
      <c r="D449" s="419">
        <v>1200</v>
      </c>
      <c r="E449" s="420"/>
      <c r="F449" s="421"/>
      <c r="J449">
        <f t="shared" si="61"/>
        <v>0</v>
      </c>
      <c r="K449">
        <v>1000</v>
      </c>
    </row>
    <row r="450" spans="1:13">
      <c r="A450" s="73" t="s">
        <v>105</v>
      </c>
      <c r="B450" s="55"/>
      <c r="C450" s="183"/>
      <c r="D450" s="419">
        <v>1350</v>
      </c>
      <c r="E450" s="420"/>
      <c r="F450" s="421"/>
      <c r="J450">
        <f t="shared" si="61"/>
        <v>0</v>
      </c>
      <c r="K450">
        <v>1000</v>
      </c>
    </row>
    <row r="451" spans="1:13" ht="15.75" thickBot="1">
      <c r="A451" s="73" t="s">
        <v>231</v>
      </c>
      <c r="B451" s="55"/>
      <c r="C451" s="183"/>
      <c r="D451" s="419">
        <v>380</v>
      </c>
      <c r="E451" s="420"/>
      <c r="F451" s="421"/>
    </row>
    <row r="452" spans="1:13" s="6" customFormat="1" ht="15.75" thickBot="1">
      <c r="A452" s="441" t="s">
        <v>107</v>
      </c>
      <c r="B452" s="442"/>
      <c r="C452" s="443"/>
      <c r="D452" s="444" t="s">
        <v>83</v>
      </c>
      <c r="E452" s="445"/>
      <c r="F452" s="446"/>
      <c r="J452" s="6">
        <f t="shared" si="61"/>
        <v>0</v>
      </c>
      <c r="K452">
        <v>1000</v>
      </c>
      <c r="L452"/>
      <c r="M452"/>
    </row>
    <row r="453" spans="1:13">
      <c r="A453" s="554" t="s">
        <v>120</v>
      </c>
      <c r="B453" s="555"/>
      <c r="C453" s="555"/>
      <c r="D453" s="438">
        <v>396</v>
      </c>
      <c r="E453" s="439"/>
      <c r="F453" s="440"/>
      <c r="J453">
        <f t="shared" si="61"/>
        <v>0</v>
      </c>
      <c r="K453">
        <v>1000</v>
      </c>
    </row>
    <row r="454" spans="1:13">
      <c r="A454" s="414" t="s">
        <v>113</v>
      </c>
      <c r="B454" s="415"/>
      <c r="C454" s="415"/>
      <c r="D454" s="419">
        <v>405</v>
      </c>
      <c r="E454" s="420"/>
      <c r="F454" s="421"/>
      <c r="J454">
        <f t="shared" si="61"/>
        <v>0</v>
      </c>
      <c r="K454">
        <v>1000</v>
      </c>
    </row>
    <row r="455" spans="1:13">
      <c r="A455" s="414" t="s">
        <v>118</v>
      </c>
      <c r="B455" s="415"/>
      <c r="C455" s="415"/>
      <c r="D455" s="419">
        <v>1386</v>
      </c>
      <c r="E455" s="420"/>
      <c r="F455" s="421"/>
      <c r="J455">
        <f t="shared" si="61"/>
        <v>0</v>
      </c>
      <c r="K455">
        <v>1000</v>
      </c>
    </row>
    <row r="456" spans="1:13">
      <c r="A456" s="414" t="s">
        <v>112</v>
      </c>
      <c r="B456" s="415"/>
      <c r="C456" s="415"/>
      <c r="D456" s="419">
        <v>3654</v>
      </c>
      <c r="E456" s="420"/>
      <c r="F456" s="421"/>
      <c r="J456">
        <f t="shared" si="61"/>
        <v>0</v>
      </c>
      <c r="K456">
        <v>1000</v>
      </c>
    </row>
    <row r="457" spans="1:13">
      <c r="A457" s="414" t="s">
        <v>114</v>
      </c>
      <c r="B457" s="415"/>
      <c r="C457" s="415"/>
      <c r="D457" s="419">
        <v>105</v>
      </c>
      <c r="E457" s="420"/>
      <c r="F457" s="421"/>
      <c r="J457">
        <f t="shared" si="61"/>
        <v>0</v>
      </c>
      <c r="K457">
        <v>1000</v>
      </c>
    </row>
    <row r="458" spans="1:13">
      <c r="A458" s="414" t="s">
        <v>115</v>
      </c>
      <c r="B458" s="415"/>
      <c r="C458" s="415"/>
      <c r="D458" s="419">
        <v>196</v>
      </c>
      <c r="E458" s="420"/>
      <c r="F458" s="421"/>
      <c r="J458">
        <f t="shared" si="61"/>
        <v>0</v>
      </c>
      <c r="K458">
        <v>1000</v>
      </c>
    </row>
    <row r="459" spans="1:13">
      <c r="A459" s="414" t="s">
        <v>116</v>
      </c>
      <c r="B459" s="415"/>
      <c r="C459" s="415"/>
      <c r="D459" s="419">
        <v>378</v>
      </c>
      <c r="E459" s="420"/>
      <c r="F459" s="421"/>
      <c r="J459">
        <f t="shared" si="61"/>
        <v>0</v>
      </c>
      <c r="K459">
        <v>1000</v>
      </c>
    </row>
    <row r="460" spans="1:13">
      <c r="A460" s="414" t="s">
        <v>117</v>
      </c>
      <c r="B460" s="415"/>
      <c r="C460" s="415"/>
      <c r="D460" s="419">
        <v>210</v>
      </c>
      <c r="E460" s="420"/>
      <c r="F460" s="421"/>
      <c r="J460">
        <f t="shared" si="61"/>
        <v>0</v>
      </c>
      <c r="K460">
        <v>1000</v>
      </c>
    </row>
    <row r="461" spans="1:13">
      <c r="A461" s="414" t="s">
        <v>110</v>
      </c>
      <c r="B461" s="415"/>
      <c r="C461" s="415"/>
      <c r="D461" s="419">
        <v>258</v>
      </c>
      <c r="E461" s="420"/>
      <c r="F461" s="421"/>
      <c r="J461">
        <f t="shared" si="61"/>
        <v>0</v>
      </c>
      <c r="K461">
        <v>1000</v>
      </c>
    </row>
    <row r="462" spans="1:13">
      <c r="A462" s="414" t="s">
        <v>119</v>
      </c>
      <c r="B462" s="415"/>
      <c r="C462" s="415"/>
      <c r="D462" s="419">
        <v>1980</v>
      </c>
      <c r="E462" s="420"/>
      <c r="F462" s="421"/>
      <c r="J462">
        <f t="shared" si="61"/>
        <v>0</v>
      </c>
      <c r="K462">
        <v>1000</v>
      </c>
    </row>
    <row r="463" spans="1:13">
      <c r="A463" s="414" t="s">
        <v>109</v>
      </c>
      <c r="B463" s="415"/>
      <c r="C463" s="415"/>
      <c r="D463" s="419">
        <v>322</v>
      </c>
      <c r="E463" s="420"/>
      <c r="F463" s="421"/>
      <c r="J463">
        <f t="shared" si="61"/>
        <v>0</v>
      </c>
      <c r="K463">
        <v>1000</v>
      </c>
    </row>
    <row r="464" spans="1:13" s="4" customFormat="1" ht="15.75" thickBot="1">
      <c r="A464" s="412" t="s">
        <v>111</v>
      </c>
      <c r="B464" s="413"/>
      <c r="C464" s="413"/>
      <c r="D464" s="419">
        <v>1980</v>
      </c>
      <c r="E464" s="420"/>
      <c r="F464" s="421"/>
    </row>
    <row r="465" spans="1:9" s="4" customFormat="1" ht="15.75" thickBot="1">
      <c r="A465" s="50" t="s">
        <v>121</v>
      </c>
      <c r="B465" s="53"/>
      <c r="C465" s="51"/>
      <c r="D465" s="452" t="s">
        <v>75</v>
      </c>
      <c r="E465" s="463"/>
      <c r="F465" s="453"/>
    </row>
    <row r="466" spans="1:9" s="4" customFormat="1" ht="15.75" thickBot="1">
      <c r="A466" s="409" t="s">
        <v>408</v>
      </c>
      <c r="B466" s="410"/>
      <c r="C466" s="411"/>
      <c r="D466" s="752">
        <v>820</v>
      </c>
      <c r="E466" s="753"/>
      <c r="F466" s="754"/>
    </row>
    <row r="467" spans="1:9" s="4" customFormat="1" ht="13.5" customHeight="1" thickBot="1">
      <c r="A467" s="50" t="s">
        <v>239</v>
      </c>
      <c r="B467" s="53"/>
      <c r="C467" s="52"/>
      <c r="D467" s="444" t="s">
        <v>83</v>
      </c>
      <c r="E467" s="445"/>
      <c r="F467" s="446"/>
    </row>
    <row r="468" spans="1:9" s="4" customFormat="1" ht="15.75" thickBot="1">
      <c r="A468" s="49" t="s">
        <v>239</v>
      </c>
      <c r="B468" s="9"/>
      <c r="C468" s="54"/>
      <c r="D468" s="749">
        <v>130</v>
      </c>
      <c r="E468" s="750"/>
      <c r="F468" s="751"/>
    </row>
    <row r="469" spans="1:9" s="4" customFormat="1" ht="15.75" thickBot="1">
      <c r="A469" s="50" t="s">
        <v>405</v>
      </c>
      <c r="B469" s="53"/>
      <c r="C469" s="52"/>
      <c r="D469" s="444" t="s">
        <v>407</v>
      </c>
      <c r="E469" s="445"/>
      <c r="F469" s="446"/>
    </row>
    <row r="470" spans="1:9" s="4" customFormat="1" ht="15.75" thickBot="1">
      <c r="A470" s="49" t="s">
        <v>406</v>
      </c>
      <c r="B470" s="9"/>
      <c r="C470" s="54"/>
      <c r="D470" s="749">
        <v>845</v>
      </c>
      <c r="E470" s="750"/>
      <c r="F470" s="751"/>
    </row>
    <row r="471" spans="1:9" s="332" customFormat="1" ht="15.75" thickBot="1">
      <c r="A471" s="333" t="s">
        <v>475</v>
      </c>
      <c r="B471" s="53"/>
      <c r="C471" s="52"/>
      <c r="D471" s="444" t="s">
        <v>457</v>
      </c>
      <c r="E471" s="445"/>
      <c r="F471" s="446"/>
    </row>
    <row r="472" spans="1:9">
      <c r="A472" s="741" t="s">
        <v>460</v>
      </c>
      <c r="B472" s="434"/>
      <c r="C472" s="319" t="s">
        <v>461</v>
      </c>
      <c r="D472" s="475">
        <v>240</v>
      </c>
      <c r="E472" s="742"/>
      <c r="F472" s="743"/>
      <c r="G472" s="331"/>
      <c r="H472" s="332"/>
      <c r="I472" s="332"/>
    </row>
    <row r="473" spans="1:9">
      <c r="A473" s="741" t="s">
        <v>462</v>
      </c>
      <c r="B473" s="434"/>
      <c r="C473" s="319" t="s">
        <v>459</v>
      </c>
      <c r="D473" s="475">
        <v>150</v>
      </c>
      <c r="E473" s="742"/>
      <c r="F473" s="743"/>
      <c r="G473" s="331"/>
      <c r="H473" s="332"/>
      <c r="I473" s="332"/>
    </row>
    <row r="474" spans="1:9">
      <c r="A474" s="741" t="s">
        <v>458</v>
      </c>
      <c r="B474" s="434"/>
      <c r="C474" s="319" t="s">
        <v>459</v>
      </c>
      <c r="D474" s="475">
        <v>240</v>
      </c>
      <c r="E474" s="742"/>
      <c r="F474" s="743"/>
      <c r="G474" s="331"/>
      <c r="H474" s="332"/>
      <c r="I474" s="332"/>
    </row>
    <row r="475" spans="1:9">
      <c r="A475" s="741" t="s">
        <v>463</v>
      </c>
      <c r="B475" s="434"/>
      <c r="C475" s="319" t="s">
        <v>461</v>
      </c>
      <c r="D475" s="475">
        <v>270</v>
      </c>
      <c r="E475" s="742"/>
      <c r="F475" s="743"/>
      <c r="G475" s="331"/>
      <c r="H475" s="332"/>
      <c r="I475" s="332"/>
    </row>
    <row r="476" spans="1:9" s="4" customFormat="1">
      <c r="A476" s="19"/>
      <c r="B476" s="14"/>
      <c r="C476" s="20"/>
      <c r="D476" s="26"/>
      <c r="E476" s="27"/>
      <c r="F476" s="27"/>
    </row>
    <row r="477" spans="1:9" s="4" customFormat="1">
      <c r="A477" s="19"/>
      <c r="B477" s="14"/>
      <c r="C477" s="20"/>
      <c r="D477" s="26"/>
      <c r="E477" s="27"/>
      <c r="F477" s="27"/>
    </row>
    <row r="478" spans="1:9" s="4" customFormat="1">
      <c r="A478" s="19"/>
      <c r="B478" s="14"/>
      <c r="C478" s="20"/>
      <c r="D478" s="26"/>
      <c r="E478" s="27"/>
      <c r="F478" s="27"/>
    </row>
    <row r="479" spans="1:9" s="4" customFormat="1">
      <c r="A479" s="19"/>
      <c r="B479" s="14"/>
      <c r="C479" s="20"/>
      <c r="D479" s="26"/>
      <c r="E479" s="27"/>
      <c r="F479" s="27"/>
    </row>
    <row r="480" spans="1:9" s="4" customFormat="1">
      <c r="A480" s="19"/>
      <c r="B480" s="14"/>
      <c r="C480" s="20"/>
      <c r="D480" s="26"/>
      <c r="E480" s="27"/>
      <c r="F480" s="27"/>
    </row>
    <row r="481" spans="1:6" s="4" customFormat="1">
      <c r="A481" s="19"/>
      <c r="B481" s="14"/>
      <c r="C481" s="20"/>
      <c r="D481" s="26"/>
      <c r="E481" s="27"/>
      <c r="F481" s="27"/>
    </row>
    <row r="482" spans="1:6" s="4" customFormat="1" ht="12.75"/>
    <row r="483" spans="1:6" s="4" customFormat="1" ht="12.75"/>
    <row r="484" spans="1:6" s="4" customFormat="1" ht="12.75"/>
    <row r="485" spans="1:6" s="4" customFormat="1" ht="12.75"/>
    <row r="486" spans="1:6" s="4" customFormat="1">
      <c r="A486" s="19"/>
      <c r="B486" s="14"/>
      <c r="C486" s="20"/>
      <c r="D486" s="26"/>
      <c r="E486" s="27"/>
      <c r="F486" s="27"/>
    </row>
    <row r="487" spans="1:6" s="4" customFormat="1">
      <c r="A487" s="19"/>
      <c r="B487" s="14"/>
      <c r="C487" s="20"/>
      <c r="D487" s="26"/>
      <c r="E487" s="27"/>
      <c r="F487" s="27"/>
    </row>
    <row r="488" spans="1:6" s="4" customFormat="1">
      <c r="A488" s="19"/>
      <c r="B488" s="14"/>
      <c r="C488" s="20"/>
      <c r="D488" s="26"/>
      <c r="E488" s="27"/>
      <c r="F488" s="27"/>
    </row>
    <row r="489" spans="1:6" s="4" customFormat="1">
      <c r="A489" s="19"/>
      <c r="B489" s="14"/>
      <c r="C489" s="20"/>
      <c r="D489" s="26"/>
      <c r="E489" s="27"/>
      <c r="F489" s="27"/>
    </row>
    <row r="490" spans="1:6" s="4" customFormat="1">
      <c r="A490" s="19"/>
      <c r="B490" s="14"/>
      <c r="C490" s="20"/>
      <c r="D490" s="26"/>
      <c r="E490" s="27"/>
      <c r="F490" s="27"/>
    </row>
    <row r="491" spans="1:6" s="4" customFormat="1">
      <c r="A491" s="19"/>
      <c r="B491" s="14"/>
      <c r="C491" s="20"/>
      <c r="D491" s="26"/>
      <c r="E491" s="27"/>
      <c r="F491" s="27"/>
    </row>
    <row r="492" spans="1:6" s="4" customFormat="1">
      <c r="A492" s="19"/>
      <c r="B492" s="14"/>
      <c r="C492" s="20"/>
      <c r="D492" s="26"/>
      <c r="E492" s="27"/>
      <c r="F492" s="27"/>
    </row>
    <row r="493" spans="1:6" s="4" customFormat="1">
      <c r="A493" s="19"/>
      <c r="B493" s="14"/>
      <c r="C493" s="20"/>
      <c r="D493" s="26"/>
      <c r="E493" s="27"/>
      <c r="F493" s="27"/>
    </row>
    <row r="494" spans="1:6" s="4" customFormat="1">
      <c r="A494" s="19"/>
      <c r="B494" s="14"/>
      <c r="C494" s="20"/>
      <c r="D494" s="26"/>
      <c r="E494" s="27"/>
      <c r="F494" s="27"/>
    </row>
    <row r="495" spans="1:6" s="4" customFormat="1">
      <c r="A495" s="19"/>
      <c r="B495" s="14"/>
      <c r="C495" s="20"/>
      <c r="D495" s="26"/>
      <c r="E495" s="27"/>
      <c r="F495" s="27"/>
    </row>
    <row r="496" spans="1:6" s="4" customFormat="1">
      <c r="A496" s="19"/>
      <c r="B496" s="14"/>
      <c r="C496" s="20"/>
      <c r="D496" s="26"/>
      <c r="E496" s="27"/>
      <c r="F496" s="27"/>
    </row>
    <row r="497" spans="1:6" s="4" customFormat="1">
      <c r="A497" s="19"/>
      <c r="B497" s="14"/>
      <c r="C497" s="20"/>
      <c r="D497" s="26"/>
      <c r="E497" s="27"/>
      <c r="F497" s="27"/>
    </row>
    <row r="498" spans="1:6" s="4" customFormat="1">
      <c r="A498" s="19"/>
      <c r="B498" s="14"/>
      <c r="C498" s="20"/>
      <c r="D498" s="26"/>
      <c r="E498" s="27"/>
      <c r="F498" s="27"/>
    </row>
    <row r="499" spans="1:6" s="4" customFormat="1">
      <c r="A499" s="19"/>
      <c r="B499" s="14"/>
      <c r="C499" s="20"/>
      <c r="D499" s="26"/>
      <c r="E499" s="27"/>
      <c r="F499" s="27"/>
    </row>
    <row r="500" spans="1:6" s="4" customFormat="1">
      <c r="A500" s="19"/>
      <c r="B500" s="14"/>
      <c r="C500" s="20"/>
      <c r="D500" s="26"/>
      <c r="E500" s="27"/>
      <c r="F500" s="27"/>
    </row>
    <row r="501" spans="1:6" s="4" customFormat="1">
      <c r="A501" s="19"/>
      <c r="B501" s="14"/>
      <c r="C501" s="20"/>
      <c r="D501" s="26"/>
      <c r="E501" s="27"/>
      <c r="F501" s="27"/>
    </row>
    <row r="502" spans="1:6" s="4" customFormat="1">
      <c r="A502" s="19"/>
      <c r="B502" s="14"/>
      <c r="C502" s="20"/>
      <c r="D502" s="26"/>
      <c r="E502" s="27"/>
      <c r="F502" s="27"/>
    </row>
    <row r="503" spans="1:6" s="4" customFormat="1">
      <c r="A503" s="19"/>
      <c r="B503" s="14"/>
      <c r="C503" s="20"/>
      <c r="D503" s="26"/>
      <c r="E503" s="27"/>
      <c r="F503" s="27"/>
    </row>
    <row r="504" spans="1:6" s="4" customFormat="1">
      <c r="A504" s="19"/>
      <c r="B504" s="14"/>
      <c r="C504" s="20"/>
      <c r="D504" s="26"/>
      <c r="E504" s="27"/>
      <c r="F504" s="27"/>
    </row>
    <row r="505" spans="1:6" s="4" customFormat="1">
      <c r="A505" s="19"/>
      <c r="B505" s="14"/>
      <c r="C505" s="20"/>
      <c r="D505" s="26"/>
      <c r="E505" s="27"/>
      <c r="F505" s="27"/>
    </row>
    <row r="506" spans="1:6" s="4" customFormat="1">
      <c r="A506" s="19"/>
      <c r="B506" s="14"/>
      <c r="C506" s="20"/>
      <c r="D506" s="26"/>
      <c r="E506" s="27"/>
      <c r="F506" s="27"/>
    </row>
    <row r="507" spans="1:6" s="4" customFormat="1">
      <c r="A507" s="19"/>
      <c r="B507" s="14"/>
      <c r="C507" s="20"/>
      <c r="D507" s="26"/>
      <c r="E507" s="27"/>
      <c r="F507" s="27"/>
    </row>
    <row r="508" spans="1:6" s="4" customFormat="1">
      <c r="A508" s="19"/>
      <c r="B508" s="14"/>
      <c r="C508" s="20"/>
      <c r="D508" s="26"/>
      <c r="E508" s="27"/>
      <c r="F508" s="27"/>
    </row>
    <row r="509" spans="1:6" s="4" customFormat="1">
      <c r="A509" s="19"/>
      <c r="B509" s="14"/>
      <c r="C509" s="20"/>
      <c r="D509" s="26"/>
      <c r="E509" s="27"/>
      <c r="F509" s="27"/>
    </row>
    <row r="510" spans="1:6" s="4" customFormat="1" ht="1.5" customHeight="1">
      <c r="A510" s="19"/>
      <c r="B510" s="14"/>
      <c r="C510" s="20"/>
      <c r="D510" s="26"/>
      <c r="E510" s="27"/>
      <c r="F510" s="27"/>
    </row>
    <row r="511" spans="1:6" s="4" customFormat="1">
      <c r="A511" s="19"/>
      <c r="B511" s="14"/>
      <c r="C511" s="20"/>
      <c r="D511" s="26"/>
      <c r="E511" s="27"/>
      <c r="F511" s="27"/>
    </row>
    <row r="512" spans="1:6" s="4" customFormat="1">
      <c r="A512" s="19"/>
      <c r="B512" s="14"/>
      <c r="C512" s="20"/>
      <c r="D512" s="26"/>
      <c r="E512" s="27"/>
      <c r="F512" s="27"/>
    </row>
    <row r="513" spans="1:6" s="4" customFormat="1">
      <c r="A513" s="19"/>
      <c r="B513" s="14"/>
      <c r="C513" s="20"/>
      <c r="D513" s="26"/>
      <c r="E513" s="27"/>
      <c r="F513" s="27"/>
    </row>
    <row r="514" spans="1:6" s="4" customFormat="1">
      <c r="A514" s="19"/>
      <c r="B514" s="14"/>
      <c r="C514" s="20"/>
      <c r="D514" s="26"/>
      <c r="E514" s="27"/>
      <c r="F514" s="27"/>
    </row>
    <row r="515" spans="1:6" s="4" customFormat="1">
      <c r="A515" s="19"/>
      <c r="B515" s="14"/>
      <c r="C515" s="20"/>
      <c r="D515" s="26"/>
      <c r="E515" s="27"/>
      <c r="F515" s="27"/>
    </row>
    <row r="516" spans="1:6" s="4" customFormat="1">
      <c r="A516" s="19"/>
      <c r="B516" s="14"/>
      <c r="C516" s="20"/>
      <c r="D516" s="26"/>
      <c r="E516" s="27"/>
      <c r="F516" s="27"/>
    </row>
    <row r="517" spans="1:6" s="4" customFormat="1">
      <c r="A517" s="19"/>
      <c r="B517" s="14"/>
      <c r="C517" s="20"/>
      <c r="D517" s="26"/>
      <c r="E517" s="27"/>
      <c r="F517" s="27"/>
    </row>
    <row r="518" spans="1:6" s="4" customFormat="1">
      <c r="A518" s="19"/>
      <c r="B518" s="14"/>
      <c r="C518" s="20"/>
      <c r="D518" s="26"/>
      <c r="E518" s="27"/>
      <c r="F518" s="27"/>
    </row>
    <row r="519" spans="1:6" s="4" customFormat="1">
      <c r="A519" s="19"/>
      <c r="B519" s="14"/>
      <c r="C519" s="20"/>
      <c r="D519" s="26"/>
      <c r="E519" s="27"/>
      <c r="F519" s="27"/>
    </row>
    <row r="520" spans="1:6" s="4" customFormat="1">
      <c r="A520" s="19"/>
      <c r="B520" s="14"/>
      <c r="C520" s="20"/>
      <c r="D520" s="26"/>
      <c r="E520" s="27"/>
      <c r="F520" s="27"/>
    </row>
    <row r="521" spans="1:6" s="4" customFormat="1">
      <c r="A521" s="19"/>
      <c r="B521" s="14"/>
      <c r="C521" s="20"/>
      <c r="D521" s="26"/>
      <c r="E521" s="27"/>
      <c r="F521" s="27"/>
    </row>
    <row r="522" spans="1:6" s="4" customFormat="1">
      <c r="A522" s="19"/>
      <c r="B522" s="14"/>
      <c r="C522" s="20"/>
      <c r="D522" s="26"/>
      <c r="E522" s="27"/>
      <c r="F522" s="27"/>
    </row>
    <row r="523" spans="1:6" s="4" customFormat="1">
      <c r="A523" s="19"/>
      <c r="B523" s="14"/>
      <c r="C523" s="20"/>
      <c r="D523" s="26"/>
      <c r="E523" s="27"/>
      <c r="F523" s="27"/>
    </row>
    <row r="524" spans="1:6" s="4" customFormat="1">
      <c r="A524" s="19"/>
      <c r="B524" s="14"/>
      <c r="C524" s="20"/>
      <c r="D524" s="26"/>
      <c r="E524" s="27"/>
      <c r="F524" s="27"/>
    </row>
    <row r="525" spans="1:6" s="4" customFormat="1">
      <c r="A525" s="19"/>
      <c r="B525" s="14"/>
      <c r="C525" s="20"/>
      <c r="D525" s="26"/>
      <c r="E525" s="27"/>
      <c r="F525" s="27"/>
    </row>
    <row r="526" spans="1:6" s="4" customFormat="1">
      <c r="A526" s="19"/>
      <c r="B526" s="14"/>
      <c r="C526" s="20"/>
      <c r="D526" s="26"/>
      <c r="E526" s="27"/>
      <c r="F526" s="27"/>
    </row>
    <row r="527" spans="1:6" s="4" customFormat="1">
      <c r="A527" s="19"/>
      <c r="B527" s="14"/>
      <c r="C527" s="20"/>
      <c r="D527" s="26"/>
      <c r="E527" s="27"/>
      <c r="F527" s="27"/>
    </row>
    <row r="528" spans="1:6" s="4" customFormat="1">
      <c r="A528" s="19"/>
      <c r="B528" s="14"/>
      <c r="C528" s="20"/>
      <c r="D528" s="26"/>
      <c r="E528" s="27"/>
      <c r="F528" s="27"/>
    </row>
    <row r="529" spans="1:6" s="4" customFormat="1">
      <c r="A529" s="19"/>
      <c r="B529" s="14"/>
      <c r="C529" s="20"/>
      <c r="D529" s="26"/>
      <c r="E529" s="27"/>
      <c r="F529" s="27"/>
    </row>
    <row r="530" spans="1:6" s="4" customFormat="1">
      <c r="A530" s="19"/>
      <c r="B530" s="14"/>
      <c r="C530" s="20"/>
      <c r="D530" s="26"/>
      <c r="E530" s="27"/>
      <c r="F530" s="27"/>
    </row>
    <row r="531" spans="1:6" s="4" customFormat="1">
      <c r="A531" s="19"/>
      <c r="B531" s="14"/>
      <c r="C531" s="20"/>
      <c r="D531" s="26"/>
      <c r="E531" s="27"/>
      <c r="F531" s="27"/>
    </row>
    <row r="532" spans="1:6" s="4" customFormat="1">
      <c r="A532" s="19"/>
      <c r="B532" s="14"/>
      <c r="C532" s="20"/>
      <c r="D532" s="26"/>
      <c r="E532" s="27"/>
      <c r="F532" s="27"/>
    </row>
    <row r="533" spans="1:6" s="4" customFormat="1">
      <c r="A533" s="19"/>
      <c r="B533" s="14"/>
      <c r="C533" s="20"/>
      <c r="D533" s="26"/>
      <c r="E533" s="27"/>
      <c r="F533" s="27"/>
    </row>
    <row r="534" spans="1:6" s="4" customFormat="1">
      <c r="A534" s="19"/>
      <c r="B534" s="14"/>
      <c r="C534" s="20"/>
      <c r="D534" s="26"/>
      <c r="E534" s="27"/>
      <c r="F534" s="27"/>
    </row>
    <row r="535" spans="1:6" s="4" customFormat="1">
      <c r="A535" s="19"/>
      <c r="B535" s="14"/>
      <c r="C535" s="20"/>
      <c r="D535" s="26"/>
      <c r="E535" s="27"/>
      <c r="F535" s="27"/>
    </row>
    <row r="536" spans="1:6" s="4" customFormat="1">
      <c r="A536" s="19"/>
      <c r="B536" s="14"/>
      <c r="C536" s="20"/>
      <c r="D536" s="26"/>
      <c r="E536" s="27"/>
      <c r="F536" s="27"/>
    </row>
    <row r="537" spans="1:6" s="4" customFormat="1">
      <c r="A537" s="19"/>
      <c r="B537" s="14"/>
      <c r="C537" s="20"/>
      <c r="D537" s="26"/>
      <c r="E537" s="27"/>
      <c r="F537" s="27"/>
    </row>
    <row r="538" spans="1:6" s="4" customFormat="1">
      <c r="A538" s="19"/>
      <c r="B538" s="14"/>
      <c r="C538" s="20"/>
      <c r="D538" s="26"/>
      <c r="E538" s="27"/>
      <c r="F538" s="27"/>
    </row>
    <row r="539" spans="1:6" s="4" customFormat="1">
      <c r="A539" s="19"/>
      <c r="B539" s="14"/>
      <c r="C539" s="20"/>
      <c r="D539" s="26"/>
      <c r="E539" s="27"/>
      <c r="F539" s="27"/>
    </row>
    <row r="540" spans="1:6" s="4" customFormat="1">
      <c r="A540" s="19"/>
      <c r="B540" s="14"/>
      <c r="C540" s="20"/>
      <c r="D540" s="26"/>
      <c r="E540" s="27"/>
      <c r="F540" s="27"/>
    </row>
    <row r="541" spans="1:6" s="4" customFormat="1">
      <c r="A541" s="19"/>
      <c r="B541" s="14"/>
      <c r="C541" s="20"/>
      <c r="D541" s="26"/>
      <c r="E541" s="27"/>
      <c r="F541" s="27"/>
    </row>
    <row r="542" spans="1:6" s="4" customFormat="1">
      <c r="A542" s="19"/>
      <c r="B542" s="14"/>
      <c r="C542" s="20"/>
      <c r="D542" s="26"/>
      <c r="E542" s="27"/>
      <c r="F542" s="27"/>
    </row>
    <row r="543" spans="1:6" s="4" customFormat="1">
      <c r="A543" s="19"/>
      <c r="B543" s="14"/>
      <c r="C543" s="20"/>
      <c r="D543" s="26"/>
      <c r="E543" s="27"/>
      <c r="F543" s="27"/>
    </row>
    <row r="544" spans="1:6" s="4" customFormat="1">
      <c r="A544" s="19"/>
      <c r="B544" s="14"/>
      <c r="C544" s="20"/>
      <c r="D544" s="26"/>
      <c r="E544" s="27"/>
      <c r="F544" s="27"/>
    </row>
    <row r="545" spans="1:6" s="4" customFormat="1">
      <c r="A545" s="19"/>
      <c r="B545" s="14"/>
      <c r="C545" s="20"/>
      <c r="D545" s="26"/>
      <c r="E545" s="27"/>
      <c r="F545" s="27"/>
    </row>
    <row r="546" spans="1:6" s="4" customFormat="1">
      <c r="A546" s="19"/>
      <c r="B546" s="14"/>
      <c r="C546" s="20"/>
      <c r="D546" s="26"/>
      <c r="E546" s="27"/>
      <c r="F546" s="27"/>
    </row>
    <row r="547" spans="1:6" s="4" customFormat="1">
      <c r="A547" s="19"/>
      <c r="B547" s="14"/>
      <c r="C547" s="20"/>
      <c r="D547" s="26"/>
      <c r="E547" s="27"/>
      <c r="F547" s="27"/>
    </row>
    <row r="548" spans="1:6" s="4" customFormat="1">
      <c r="A548" s="19"/>
      <c r="B548" s="14"/>
      <c r="C548" s="20"/>
      <c r="D548" s="26"/>
      <c r="E548" s="27"/>
      <c r="F548" s="27"/>
    </row>
    <row r="549" spans="1:6" s="4" customFormat="1">
      <c r="A549" s="19"/>
      <c r="B549" s="14"/>
      <c r="C549" s="20"/>
      <c r="D549" s="26"/>
      <c r="E549" s="27"/>
      <c r="F549" s="27"/>
    </row>
    <row r="550" spans="1:6" s="4" customFormat="1">
      <c r="A550" s="19"/>
      <c r="B550" s="14"/>
      <c r="C550" s="20"/>
      <c r="D550" s="26"/>
      <c r="E550" s="27"/>
      <c r="F550" s="27"/>
    </row>
    <row r="551" spans="1:6" s="4" customFormat="1">
      <c r="A551" s="19"/>
      <c r="B551" s="14"/>
      <c r="C551" s="20"/>
      <c r="D551" s="26"/>
      <c r="E551" s="27"/>
      <c r="F551" s="27"/>
    </row>
    <row r="552" spans="1:6" s="4" customFormat="1">
      <c r="A552" s="19"/>
      <c r="B552" s="14"/>
      <c r="C552" s="20"/>
      <c r="D552" s="26"/>
      <c r="E552" s="27"/>
      <c r="F552" s="27"/>
    </row>
    <row r="553" spans="1:6" s="4" customFormat="1">
      <c r="A553" s="19"/>
      <c r="B553" s="14"/>
      <c r="C553" s="20"/>
      <c r="D553" s="26"/>
      <c r="E553" s="27"/>
      <c r="F553" s="27"/>
    </row>
    <row r="554" spans="1:6" s="4" customFormat="1">
      <c r="A554" s="19"/>
      <c r="B554" s="14"/>
      <c r="C554" s="20"/>
      <c r="D554" s="26"/>
      <c r="E554" s="27"/>
      <c r="F554" s="27"/>
    </row>
    <row r="555" spans="1:6" s="4" customFormat="1">
      <c r="A555" s="19"/>
      <c r="B555" s="14"/>
      <c r="C555" s="20"/>
      <c r="D555" s="26"/>
      <c r="E555" s="27"/>
      <c r="F555" s="27"/>
    </row>
    <row r="556" spans="1:6" s="4" customFormat="1">
      <c r="A556" s="19"/>
      <c r="B556" s="14"/>
      <c r="C556" s="20"/>
      <c r="D556" s="26"/>
      <c r="E556" s="27"/>
      <c r="F556" s="27"/>
    </row>
    <row r="557" spans="1:6" s="4" customFormat="1">
      <c r="A557" s="19"/>
      <c r="B557" s="14"/>
      <c r="C557" s="20"/>
      <c r="D557" s="26"/>
      <c r="E557" s="27"/>
      <c r="F557" s="27"/>
    </row>
    <row r="558" spans="1:6" s="4" customFormat="1">
      <c r="A558" s="19"/>
      <c r="B558" s="14"/>
      <c r="C558" s="20"/>
      <c r="D558" s="26"/>
      <c r="E558" s="27"/>
      <c r="F558" s="27"/>
    </row>
    <row r="559" spans="1:6" s="4" customFormat="1">
      <c r="A559" s="19"/>
      <c r="B559" s="14"/>
      <c r="C559" s="20"/>
      <c r="D559" s="26"/>
      <c r="E559" s="27"/>
      <c r="F559" s="27"/>
    </row>
    <row r="560" spans="1:6" s="4" customFormat="1">
      <c r="A560" s="19"/>
      <c r="B560" s="14"/>
      <c r="C560" s="20"/>
      <c r="D560" s="26"/>
      <c r="E560" s="27"/>
      <c r="F560" s="27"/>
    </row>
    <row r="561" spans="1:6" s="4" customFormat="1">
      <c r="A561" s="19"/>
      <c r="B561" s="14"/>
      <c r="C561" s="20"/>
      <c r="D561" s="26"/>
      <c r="E561" s="27"/>
      <c r="F561" s="27"/>
    </row>
    <row r="562" spans="1:6" s="4" customFormat="1">
      <c r="A562" s="19"/>
      <c r="B562" s="14"/>
      <c r="C562" s="20"/>
      <c r="D562" s="26"/>
      <c r="E562" s="27"/>
      <c r="F562" s="27"/>
    </row>
    <row r="563" spans="1:6" s="4" customFormat="1">
      <c r="A563" s="19"/>
      <c r="B563" s="14"/>
      <c r="C563" s="20"/>
      <c r="D563" s="26"/>
      <c r="E563" s="27"/>
      <c r="F563" s="27"/>
    </row>
    <row r="564" spans="1:6" s="4" customFormat="1">
      <c r="A564" s="19"/>
      <c r="B564" s="14"/>
      <c r="C564" s="20"/>
      <c r="D564" s="26"/>
      <c r="E564" s="27"/>
      <c r="F564" s="27"/>
    </row>
    <row r="565" spans="1:6" s="4" customFormat="1">
      <c r="A565" s="19"/>
      <c r="B565" s="14"/>
      <c r="C565" s="20"/>
      <c r="D565" s="26"/>
      <c r="E565" s="27"/>
      <c r="F565" s="27"/>
    </row>
    <row r="566" spans="1:6" s="4" customFormat="1">
      <c r="A566" s="19"/>
      <c r="B566" s="14"/>
      <c r="C566" s="20"/>
      <c r="D566" s="26"/>
      <c r="E566" s="27"/>
      <c r="F566" s="27"/>
    </row>
    <row r="567" spans="1:6" s="4" customFormat="1">
      <c r="A567" s="19"/>
      <c r="B567" s="14"/>
      <c r="C567" s="20"/>
      <c r="D567" s="26"/>
      <c r="E567" s="27"/>
      <c r="F567" s="27"/>
    </row>
    <row r="568" spans="1:6" s="4" customFormat="1">
      <c r="A568" s="19"/>
      <c r="B568" s="14"/>
      <c r="C568" s="20"/>
      <c r="D568" s="26"/>
      <c r="E568" s="27"/>
      <c r="F568" s="27"/>
    </row>
    <row r="569" spans="1:6" s="4" customFormat="1">
      <c r="A569" s="19"/>
      <c r="B569" s="14"/>
      <c r="C569" s="20"/>
      <c r="D569" s="26"/>
      <c r="E569" s="27"/>
      <c r="F569" s="27"/>
    </row>
    <row r="570" spans="1:6" s="4" customFormat="1">
      <c r="A570" s="19"/>
      <c r="B570" s="14"/>
      <c r="C570" s="20"/>
      <c r="D570" s="26"/>
      <c r="E570" s="27"/>
      <c r="F570" s="27"/>
    </row>
    <row r="571" spans="1:6" s="4" customFormat="1">
      <c r="A571" s="19"/>
      <c r="B571" s="14"/>
      <c r="C571" s="20"/>
      <c r="D571" s="26"/>
      <c r="E571" s="27"/>
      <c r="F571" s="27"/>
    </row>
    <row r="572" spans="1:6" s="4" customFormat="1">
      <c r="A572" s="19"/>
      <c r="B572" s="14"/>
      <c r="C572" s="20"/>
      <c r="D572" s="26"/>
      <c r="E572" s="27"/>
      <c r="F572" s="27"/>
    </row>
    <row r="573" spans="1:6" s="4" customFormat="1">
      <c r="A573" s="19"/>
      <c r="B573" s="14"/>
      <c r="C573" s="20"/>
      <c r="D573" s="26"/>
      <c r="E573" s="27"/>
      <c r="F573" s="27"/>
    </row>
    <row r="574" spans="1:6" s="4" customFormat="1">
      <c r="A574" s="19"/>
      <c r="B574" s="14"/>
      <c r="C574" s="20"/>
      <c r="D574" s="26"/>
      <c r="E574" s="27"/>
      <c r="F574" s="27"/>
    </row>
    <row r="575" spans="1:6" s="4" customFormat="1">
      <c r="A575" s="19"/>
      <c r="B575" s="14"/>
      <c r="C575" s="20"/>
      <c r="D575" s="26"/>
      <c r="E575" s="27"/>
      <c r="F575" s="27"/>
    </row>
    <row r="576" spans="1:6" s="4" customFormat="1">
      <c r="A576" s="19"/>
      <c r="B576" s="14"/>
      <c r="C576" s="20"/>
      <c r="D576" s="26"/>
      <c r="E576" s="27"/>
      <c r="F576" s="27"/>
    </row>
    <row r="577" spans="1:6" s="4" customFormat="1">
      <c r="A577" s="19"/>
      <c r="B577" s="14"/>
      <c r="C577" s="20"/>
      <c r="D577" s="26"/>
      <c r="E577" s="27"/>
      <c r="F577" s="27"/>
    </row>
    <row r="578" spans="1:6" s="4" customFormat="1">
      <c r="A578" s="19"/>
      <c r="B578" s="14"/>
      <c r="C578" s="20"/>
      <c r="D578" s="26"/>
      <c r="E578" s="27"/>
      <c r="F578" s="27"/>
    </row>
    <row r="579" spans="1:6" s="4" customFormat="1">
      <c r="A579" s="19"/>
      <c r="B579" s="14"/>
      <c r="C579" s="20"/>
      <c r="D579" s="26"/>
      <c r="E579" s="27"/>
      <c r="F579" s="27"/>
    </row>
    <row r="580" spans="1:6" s="4" customFormat="1">
      <c r="A580" s="19"/>
      <c r="B580" s="14"/>
      <c r="C580" s="20"/>
      <c r="D580" s="26"/>
      <c r="E580" s="27"/>
      <c r="F580" s="27"/>
    </row>
    <row r="581" spans="1:6" s="4" customFormat="1">
      <c r="A581" s="19"/>
      <c r="B581" s="14"/>
      <c r="C581" s="20"/>
      <c r="D581" s="26"/>
      <c r="E581" s="27"/>
      <c r="F581" s="27"/>
    </row>
    <row r="582" spans="1:6" s="4" customFormat="1">
      <c r="A582" s="19"/>
      <c r="B582" s="14"/>
      <c r="C582" s="20"/>
      <c r="D582" s="26"/>
      <c r="E582" s="27"/>
      <c r="F582" s="27"/>
    </row>
    <row r="583" spans="1:6" s="4" customFormat="1">
      <c r="A583" s="19"/>
      <c r="B583" s="14"/>
      <c r="C583" s="20"/>
      <c r="D583" s="26"/>
      <c r="E583" s="27"/>
      <c r="F583" s="27"/>
    </row>
    <row r="584" spans="1:6" s="4" customFormat="1">
      <c r="A584" s="19"/>
      <c r="B584" s="14"/>
      <c r="C584" s="20"/>
      <c r="D584" s="26"/>
      <c r="E584" s="27"/>
      <c r="F584" s="27"/>
    </row>
    <row r="585" spans="1:6" s="4" customFormat="1">
      <c r="A585" s="19"/>
      <c r="B585" s="14"/>
      <c r="C585" s="20"/>
      <c r="D585" s="26"/>
      <c r="E585" s="27"/>
      <c r="F585" s="27"/>
    </row>
    <row r="586" spans="1:6" s="4" customFormat="1">
      <c r="A586" s="19"/>
      <c r="B586" s="14"/>
      <c r="C586" s="20"/>
      <c r="D586" s="26"/>
      <c r="E586" s="27"/>
      <c r="F586" s="27"/>
    </row>
    <row r="587" spans="1:6" s="4" customFormat="1">
      <c r="A587" s="19"/>
      <c r="B587" s="14"/>
      <c r="C587" s="20"/>
      <c r="D587" s="26"/>
      <c r="E587" s="27"/>
      <c r="F587" s="27"/>
    </row>
    <row r="588" spans="1:6" s="4" customFormat="1">
      <c r="A588" s="19"/>
      <c r="B588" s="14"/>
      <c r="C588" s="20"/>
      <c r="D588" s="26"/>
      <c r="E588" s="27"/>
      <c r="F588" s="27"/>
    </row>
    <row r="589" spans="1:6" s="4" customFormat="1">
      <c r="A589" s="19"/>
      <c r="B589" s="14"/>
      <c r="C589" s="20"/>
      <c r="D589" s="26"/>
      <c r="E589" s="27"/>
      <c r="F589" s="27"/>
    </row>
    <row r="590" spans="1:6" s="4" customFormat="1">
      <c r="A590" s="19"/>
      <c r="B590" s="14"/>
      <c r="C590" s="20"/>
      <c r="D590" s="26"/>
      <c r="E590" s="27"/>
      <c r="F590" s="27"/>
    </row>
    <row r="591" spans="1:6" s="4" customFormat="1">
      <c r="A591" s="19"/>
      <c r="B591" s="14"/>
      <c r="C591" s="20"/>
      <c r="D591" s="26"/>
      <c r="E591" s="27"/>
      <c r="F591" s="27"/>
    </row>
    <row r="592" spans="1:6" s="4" customFormat="1">
      <c r="A592" s="19"/>
      <c r="B592" s="14"/>
      <c r="C592" s="20"/>
      <c r="D592" s="26"/>
      <c r="E592" s="27"/>
      <c r="F592" s="27"/>
    </row>
    <row r="593" spans="1:6" s="4" customFormat="1">
      <c r="A593" s="19"/>
      <c r="B593" s="14"/>
      <c r="C593" s="20"/>
      <c r="D593" s="26"/>
      <c r="E593" s="27"/>
      <c r="F593" s="27"/>
    </row>
    <row r="594" spans="1:6" s="4" customFormat="1">
      <c r="A594" s="19"/>
      <c r="B594" s="14"/>
      <c r="C594" s="20"/>
      <c r="D594" s="26"/>
      <c r="E594" s="27"/>
      <c r="F594" s="27"/>
    </row>
    <row r="595" spans="1:6" s="4" customFormat="1">
      <c r="A595" s="19"/>
      <c r="B595" s="14"/>
      <c r="C595" s="20"/>
      <c r="D595" s="26"/>
      <c r="E595" s="27"/>
      <c r="F595" s="27"/>
    </row>
    <row r="596" spans="1:6" s="4" customFormat="1">
      <c r="A596" s="19"/>
      <c r="B596" s="14"/>
      <c r="C596" s="20"/>
      <c r="D596" s="26"/>
      <c r="E596" s="27"/>
      <c r="F596" s="27"/>
    </row>
    <row r="597" spans="1:6" s="4" customFormat="1">
      <c r="A597" s="19"/>
      <c r="B597" s="14"/>
      <c r="C597" s="20"/>
      <c r="D597" s="26"/>
      <c r="E597" s="27"/>
      <c r="F597" s="27"/>
    </row>
    <row r="598" spans="1:6" s="4" customFormat="1">
      <c r="A598" s="19"/>
      <c r="B598" s="14"/>
      <c r="C598" s="20"/>
      <c r="D598" s="26"/>
      <c r="E598" s="27"/>
      <c r="F598" s="27"/>
    </row>
    <row r="599" spans="1:6" s="4" customFormat="1">
      <c r="A599" s="19"/>
      <c r="B599" s="14"/>
      <c r="C599" s="20"/>
      <c r="D599" s="26"/>
      <c r="E599" s="27"/>
      <c r="F599" s="27"/>
    </row>
    <row r="600" spans="1:6" s="4" customFormat="1">
      <c r="A600" s="19"/>
      <c r="B600" s="14"/>
      <c r="C600" s="20"/>
      <c r="D600" s="26"/>
      <c r="E600" s="27"/>
      <c r="F600" s="27"/>
    </row>
    <row r="601" spans="1:6" s="4" customFormat="1">
      <c r="A601" s="19"/>
      <c r="B601" s="14"/>
      <c r="C601" s="20"/>
      <c r="D601" s="26"/>
      <c r="E601" s="27"/>
      <c r="F601" s="27"/>
    </row>
    <row r="602" spans="1:6" s="4" customFormat="1">
      <c r="A602" s="19"/>
      <c r="B602" s="14"/>
      <c r="C602" s="20"/>
      <c r="D602" s="26"/>
      <c r="E602" s="27"/>
      <c r="F602" s="27"/>
    </row>
    <row r="603" spans="1:6" s="4" customFormat="1">
      <c r="A603" s="19"/>
      <c r="B603" s="14"/>
      <c r="C603" s="20"/>
      <c r="D603" s="26"/>
      <c r="E603" s="27"/>
      <c r="F603" s="27"/>
    </row>
    <row r="604" spans="1:6" s="4" customFormat="1">
      <c r="A604" s="19"/>
      <c r="B604" s="14"/>
      <c r="C604" s="20"/>
      <c r="D604" s="26"/>
      <c r="E604" s="27"/>
      <c r="F604" s="27"/>
    </row>
    <row r="605" spans="1:6" s="4" customFormat="1">
      <c r="A605" s="19"/>
      <c r="B605" s="14"/>
      <c r="C605" s="20"/>
      <c r="D605" s="26"/>
      <c r="E605" s="27"/>
      <c r="F605" s="27"/>
    </row>
    <row r="606" spans="1:6" s="4" customFormat="1">
      <c r="A606" s="19"/>
      <c r="B606" s="14"/>
      <c r="C606" s="20"/>
      <c r="D606" s="26"/>
      <c r="E606" s="27"/>
      <c r="F606" s="27"/>
    </row>
    <row r="607" spans="1:6" s="4" customFormat="1">
      <c r="A607" s="19"/>
      <c r="B607" s="14"/>
      <c r="C607" s="20"/>
      <c r="D607" s="26"/>
      <c r="E607" s="27"/>
      <c r="F607" s="27"/>
    </row>
    <row r="608" spans="1:6" s="4" customFormat="1">
      <c r="A608" s="19"/>
      <c r="B608" s="14"/>
      <c r="C608" s="20"/>
      <c r="D608" s="26"/>
      <c r="E608" s="27"/>
      <c r="F608" s="27"/>
    </row>
    <row r="609" spans="1:6" s="4" customFormat="1">
      <c r="A609" s="19"/>
      <c r="B609" s="14"/>
      <c r="C609" s="20"/>
      <c r="D609" s="26"/>
      <c r="E609" s="27"/>
      <c r="F609" s="27"/>
    </row>
    <row r="610" spans="1:6" s="4" customFormat="1">
      <c r="A610" s="19"/>
      <c r="B610" s="14"/>
      <c r="C610" s="20"/>
      <c r="D610" s="26"/>
      <c r="E610" s="27"/>
      <c r="F610" s="27"/>
    </row>
    <row r="611" spans="1:6" s="4" customFormat="1">
      <c r="A611" s="19"/>
      <c r="B611" s="14"/>
      <c r="C611" s="20"/>
      <c r="D611" s="26"/>
      <c r="E611" s="27"/>
      <c r="F611" s="27"/>
    </row>
    <row r="612" spans="1:6" s="4" customFormat="1">
      <c r="A612" s="19"/>
      <c r="B612" s="14"/>
      <c r="C612" s="20"/>
      <c r="D612" s="26"/>
      <c r="E612" s="27"/>
      <c r="F612" s="27"/>
    </row>
    <row r="613" spans="1:6" s="4" customFormat="1">
      <c r="A613" s="19"/>
      <c r="B613" s="14"/>
      <c r="C613" s="20"/>
      <c r="D613" s="26"/>
      <c r="E613" s="27"/>
      <c r="F613" s="27"/>
    </row>
    <row r="614" spans="1:6" s="4" customFormat="1">
      <c r="A614" s="19"/>
      <c r="B614" s="14"/>
      <c r="C614" s="20"/>
      <c r="D614" s="26"/>
      <c r="E614" s="27"/>
      <c r="F614" s="27"/>
    </row>
    <row r="615" spans="1:6" s="4" customFormat="1">
      <c r="A615" s="19"/>
      <c r="B615" s="14"/>
      <c r="C615" s="20"/>
      <c r="D615" s="26"/>
      <c r="E615" s="27"/>
      <c r="F615" s="27"/>
    </row>
    <row r="616" spans="1:6" s="4" customFormat="1">
      <c r="A616" s="19"/>
      <c r="B616" s="14"/>
      <c r="C616" s="20"/>
      <c r="D616" s="26"/>
      <c r="E616" s="27"/>
      <c r="F616" s="27"/>
    </row>
    <row r="617" spans="1:6" s="4" customFormat="1">
      <c r="A617" s="19"/>
      <c r="B617" s="14"/>
      <c r="C617" s="20"/>
      <c r="D617" s="26"/>
      <c r="E617" s="27"/>
      <c r="F617" s="27"/>
    </row>
    <row r="618" spans="1:6" s="4" customFormat="1">
      <c r="A618" s="19"/>
      <c r="B618" s="14"/>
      <c r="C618" s="20"/>
      <c r="D618" s="26"/>
      <c r="E618" s="27"/>
      <c r="F618" s="27"/>
    </row>
    <row r="619" spans="1:6" s="4" customFormat="1">
      <c r="A619" s="19"/>
      <c r="B619" s="14"/>
      <c r="C619" s="20"/>
      <c r="D619" s="26"/>
      <c r="E619" s="27"/>
      <c r="F619" s="27"/>
    </row>
    <row r="620" spans="1:6" s="4" customFormat="1">
      <c r="A620" s="19"/>
      <c r="B620" s="14"/>
      <c r="C620" s="20"/>
      <c r="D620" s="26"/>
      <c r="E620" s="27"/>
      <c r="F620" s="27"/>
    </row>
    <row r="621" spans="1:6" s="4" customFormat="1">
      <c r="A621" s="19"/>
      <c r="B621" s="14"/>
      <c r="C621" s="20"/>
      <c r="D621" s="26"/>
      <c r="E621" s="27"/>
      <c r="F621" s="27"/>
    </row>
    <row r="622" spans="1:6" s="4" customFormat="1">
      <c r="A622" s="19"/>
      <c r="B622" s="14"/>
      <c r="C622" s="20"/>
      <c r="D622" s="26"/>
      <c r="E622" s="27"/>
      <c r="F622" s="27"/>
    </row>
    <row r="623" spans="1:6" s="4" customFormat="1">
      <c r="A623" s="19"/>
      <c r="B623" s="14"/>
      <c r="C623" s="20"/>
      <c r="D623" s="26"/>
      <c r="E623" s="27"/>
      <c r="F623" s="27"/>
    </row>
    <row r="624" spans="1:6" s="4" customFormat="1">
      <c r="A624" s="19"/>
      <c r="B624" s="14"/>
      <c r="C624" s="20"/>
      <c r="D624" s="26"/>
      <c r="E624" s="27"/>
      <c r="F624" s="27"/>
    </row>
    <row r="625" spans="1:6" s="4" customFormat="1">
      <c r="A625" s="19"/>
      <c r="B625" s="14"/>
      <c r="C625" s="20"/>
      <c r="D625" s="26"/>
      <c r="E625" s="27"/>
      <c r="F625" s="27"/>
    </row>
    <row r="626" spans="1:6" s="4" customFormat="1">
      <c r="A626" s="19"/>
      <c r="B626" s="14"/>
      <c r="C626" s="20"/>
      <c r="D626" s="26"/>
      <c r="E626" s="27"/>
      <c r="F626" s="27"/>
    </row>
    <row r="627" spans="1:6" s="4" customFormat="1">
      <c r="A627" s="19"/>
      <c r="B627" s="14"/>
      <c r="C627" s="20"/>
      <c r="D627" s="26"/>
      <c r="E627" s="27"/>
      <c r="F627" s="27"/>
    </row>
    <row r="628" spans="1:6" s="4" customFormat="1">
      <c r="A628" s="19"/>
      <c r="B628" s="14"/>
      <c r="C628" s="20"/>
      <c r="D628" s="26"/>
      <c r="E628" s="27"/>
      <c r="F628" s="27"/>
    </row>
    <row r="629" spans="1:6" s="4" customFormat="1">
      <c r="A629" s="19"/>
      <c r="B629" s="14"/>
      <c r="C629" s="20"/>
      <c r="D629" s="26"/>
      <c r="E629" s="27"/>
      <c r="F629" s="27"/>
    </row>
    <row r="630" spans="1:6" s="4" customFormat="1">
      <c r="A630" s="19"/>
      <c r="B630" s="14"/>
      <c r="C630" s="20"/>
      <c r="D630" s="26"/>
      <c r="E630" s="27"/>
      <c r="F630" s="27"/>
    </row>
    <row r="631" spans="1:6" s="4" customFormat="1">
      <c r="A631" s="19"/>
      <c r="B631" s="14"/>
      <c r="C631" s="20"/>
      <c r="D631" s="26"/>
      <c r="E631" s="27"/>
      <c r="F631" s="27"/>
    </row>
    <row r="632" spans="1:6" s="4" customFormat="1">
      <c r="A632" s="19"/>
      <c r="B632" s="14"/>
      <c r="C632" s="20"/>
      <c r="D632" s="26"/>
      <c r="E632" s="27"/>
      <c r="F632" s="27"/>
    </row>
    <row r="633" spans="1:6" s="4" customFormat="1">
      <c r="A633" s="19"/>
      <c r="B633" s="14"/>
      <c r="C633" s="20"/>
      <c r="D633" s="26"/>
      <c r="E633" s="27"/>
      <c r="F633" s="27"/>
    </row>
    <row r="634" spans="1:6" s="4" customFormat="1">
      <c r="A634" s="19"/>
      <c r="B634" s="14"/>
      <c r="C634" s="20"/>
      <c r="D634" s="26"/>
      <c r="E634" s="27"/>
      <c r="F634" s="27"/>
    </row>
    <row r="635" spans="1:6" s="4" customFormat="1">
      <c r="A635" s="19"/>
      <c r="B635" s="14"/>
      <c r="C635" s="20"/>
      <c r="D635" s="26"/>
      <c r="E635" s="27"/>
      <c r="F635" s="27"/>
    </row>
    <row r="636" spans="1:6" s="4" customFormat="1">
      <c r="A636" s="19"/>
      <c r="B636" s="14"/>
      <c r="C636" s="20"/>
      <c r="D636" s="26"/>
      <c r="E636" s="27"/>
      <c r="F636" s="27"/>
    </row>
    <row r="637" spans="1:6" s="4" customFormat="1">
      <c r="A637" s="19"/>
      <c r="B637" s="14"/>
      <c r="C637" s="20"/>
      <c r="D637" s="26"/>
      <c r="E637" s="27"/>
      <c r="F637" s="27"/>
    </row>
    <row r="638" spans="1:6" s="4" customFormat="1">
      <c r="A638" s="19"/>
      <c r="B638" s="14"/>
      <c r="C638" s="20"/>
      <c r="D638" s="26"/>
      <c r="E638" s="27"/>
      <c r="F638" s="27"/>
    </row>
    <row r="639" spans="1:6" s="4" customFormat="1">
      <c r="A639" s="19"/>
      <c r="B639" s="14"/>
      <c r="C639" s="20"/>
      <c r="D639" s="26"/>
      <c r="E639" s="27"/>
      <c r="F639" s="27"/>
    </row>
    <row r="640" spans="1:6" s="4" customFormat="1">
      <c r="A640" s="19"/>
      <c r="B640" s="14"/>
      <c r="C640" s="20"/>
      <c r="D640" s="26"/>
      <c r="E640" s="27"/>
      <c r="F640" s="27"/>
    </row>
    <row r="641" spans="1:6" s="4" customFormat="1">
      <c r="A641" s="19"/>
      <c r="B641" s="14"/>
      <c r="C641" s="20"/>
      <c r="D641" s="26"/>
      <c r="E641" s="27"/>
      <c r="F641" s="27"/>
    </row>
    <row r="642" spans="1:6" s="4" customFormat="1">
      <c r="A642" s="19"/>
      <c r="B642" s="14"/>
      <c r="C642" s="20"/>
      <c r="D642" s="26"/>
      <c r="E642" s="27"/>
      <c r="F642" s="27"/>
    </row>
    <row r="643" spans="1:6" s="4" customFormat="1">
      <c r="A643" s="19"/>
      <c r="B643" s="14"/>
      <c r="C643" s="20"/>
      <c r="D643" s="26"/>
      <c r="E643" s="27"/>
      <c r="F643" s="27"/>
    </row>
    <row r="644" spans="1:6" s="4" customFormat="1">
      <c r="A644" s="19"/>
      <c r="B644" s="14"/>
      <c r="C644" s="20"/>
      <c r="D644" s="26"/>
      <c r="E644" s="27"/>
      <c r="F644" s="27"/>
    </row>
    <row r="645" spans="1:6" s="4" customFormat="1">
      <c r="A645" s="19"/>
      <c r="B645" s="14"/>
      <c r="C645" s="20"/>
      <c r="D645" s="26"/>
      <c r="E645" s="27"/>
      <c r="F645" s="27"/>
    </row>
    <row r="646" spans="1:6" s="4" customFormat="1">
      <c r="A646" s="19"/>
      <c r="B646" s="14"/>
      <c r="C646" s="20"/>
      <c r="D646" s="26"/>
      <c r="E646" s="27"/>
      <c r="F646" s="27"/>
    </row>
    <row r="647" spans="1:6" s="4" customFormat="1">
      <c r="A647" s="19"/>
      <c r="B647" s="14"/>
      <c r="C647" s="20"/>
      <c r="D647" s="26"/>
      <c r="E647" s="27"/>
      <c r="F647" s="27"/>
    </row>
    <row r="648" spans="1:6" s="4" customFormat="1">
      <c r="A648" s="19"/>
      <c r="B648" s="14"/>
      <c r="C648" s="20"/>
      <c r="D648" s="26"/>
      <c r="E648" s="27"/>
      <c r="F648" s="27"/>
    </row>
    <row r="649" spans="1:6" s="4" customFormat="1">
      <c r="A649" s="19"/>
      <c r="B649" s="14"/>
      <c r="C649" s="20"/>
      <c r="D649" s="26"/>
      <c r="E649" s="27"/>
      <c r="F649" s="27"/>
    </row>
    <row r="650" spans="1:6" s="4" customFormat="1">
      <c r="A650" s="19"/>
      <c r="B650" s="14"/>
      <c r="C650" s="20"/>
      <c r="D650" s="26"/>
      <c r="E650" s="27"/>
      <c r="F650" s="27"/>
    </row>
    <row r="651" spans="1:6" s="4" customFormat="1">
      <c r="A651" s="19"/>
      <c r="B651" s="13"/>
      <c r="C651" s="20"/>
      <c r="D651" s="26"/>
      <c r="E651" s="27"/>
      <c r="F651" s="27"/>
    </row>
    <row r="652" spans="1:6" s="4" customFormat="1">
      <c r="A652" s="19"/>
      <c r="B652" s="13"/>
      <c r="C652" s="20"/>
      <c r="D652" s="26"/>
      <c r="E652" s="27"/>
      <c r="F652" s="27"/>
    </row>
    <row r="653" spans="1:6" s="4" customFormat="1">
      <c r="A653" s="19"/>
      <c r="B653" s="13"/>
      <c r="C653" s="20"/>
      <c r="D653" s="26"/>
      <c r="E653" s="27"/>
      <c r="F653" s="27"/>
    </row>
    <row r="654" spans="1:6" s="4" customFormat="1">
      <c r="A654" s="19"/>
      <c r="B654" s="13"/>
      <c r="C654" s="20"/>
      <c r="D654" s="26"/>
      <c r="E654" s="27"/>
      <c r="F654" s="27"/>
    </row>
    <row r="655" spans="1:6" s="4" customFormat="1">
      <c r="A655" s="19"/>
      <c r="B655" s="13"/>
      <c r="C655" s="20"/>
      <c r="D655" s="26"/>
      <c r="E655" s="27"/>
      <c r="F655" s="27"/>
    </row>
    <row r="656" spans="1:6" s="4" customFormat="1">
      <c r="A656" s="19"/>
      <c r="B656" s="13"/>
      <c r="C656" s="20"/>
      <c r="D656" s="26"/>
      <c r="E656" s="27"/>
      <c r="F656" s="27"/>
    </row>
    <row r="657" spans="1:6" s="4" customFormat="1">
      <c r="A657" s="19"/>
      <c r="B657" s="13"/>
      <c r="C657" s="20"/>
      <c r="D657" s="26"/>
      <c r="E657" s="27"/>
      <c r="F657" s="27"/>
    </row>
    <row r="658" spans="1:6" s="4" customFormat="1">
      <c r="A658" s="19"/>
      <c r="B658" s="13"/>
      <c r="C658" s="20"/>
      <c r="D658" s="26"/>
      <c r="E658" s="27"/>
      <c r="F658" s="27"/>
    </row>
    <row r="659" spans="1:6" s="4" customFormat="1">
      <c r="A659" s="19"/>
      <c r="B659" s="13"/>
      <c r="C659" s="20"/>
      <c r="D659" s="26"/>
      <c r="E659" s="27"/>
      <c r="F659" s="27"/>
    </row>
    <row r="660" spans="1:6" s="4" customFormat="1">
      <c r="A660" s="19"/>
      <c r="B660" s="13"/>
      <c r="C660" s="20"/>
      <c r="D660" s="26"/>
      <c r="E660" s="27"/>
      <c r="F660" s="27"/>
    </row>
    <row r="661" spans="1:6" s="4" customFormat="1">
      <c r="A661" s="19"/>
      <c r="B661" s="13"/>
      <c r="C661" s="20"/>
      <c r="D661" s="26"/>
      <c r="E661" s="27"/>
      <c r="F661" s="27"/>
    </row>
    <row r="662" spans="1:6" s="4" customFormat="1">
      <c r="A662" s="19"/>
      <c r="B662" s="13"/>
      <c r="C662" s="20"/>
      <c r="D662" s="26"/>
      <c r="E662" s="27"/>
      <c r="F662" s="27"/>
    </row>
    <row r="663" spans="1:6" s="4" customFormat="1">
      <c r="A663" s="19"/>
      <c r="B663" s="13"/>
      <c r="C663" s="20"/>
      <c r="D663" s="26"/>
      <c r="E663" s="27"/>
      <c r="F663" s="27"/>
    </row>
    <row r="664" spans="1:6" s="4" customFormat="1">
      <c r="A664" s="19"/>
      <c r="B664" s="13"/>
      <c r="C664" s="20"/>
      <c r="D664" s="26"/>
      <c r="E664" s="27"/>
      <c r="F664" s="27"/>
    </row>
    <row r="665" spans="1:6" s="4" customFormat="1">
      <c r="A665" s="19"/>
      <c r="B665" s="13"/>
      <c r="C665" s="20"/>
      <c r="D665" s="26"/>
      <c r="E665" s="27"/>
      <c r="F665" s="27"/>
    </row>
    <row r="666" spans="1:6" s="4" customFormat="1">
      <c r="A666" s="19"/>
      <c r="B666" s="13"/>
      <c r="C666" s="20"/>
      <c r="D666" s="26"/>
      <c r="E666" s="27"/>
      <c r="F666" s="27"/>
    </row>
    <row r="667" spans="1:6" s="4" customFormat="1">
      <c r="A667" s="19"/>
      <c r="B667" s="13"/>
      <c r="C667" s="20"/>
      <c r="D667" s="26"/>
      <c r="E667" s="27"/>
      <c r="F667" s="27"/>
    </row>
    <row r="668" spans="1:6" s="4" customFormat="1">
      <c r="A668" s="19"/>
      <c r="B668" s="13"/>
      <c r="C668" s="20"/>
      <c r="D668" s="26"/>
      <c r="E668" s="27"/>
      <c r="F668" s="27"/>
    </row>
    <row r="669" spans="1:6" s="4" customFormat="1">
      <c r="A669" s="19"/>
      <c r="B669" s="13"/>
      <c r="C669" s="20"/>
      <c r="D669" s="26"/>
      <c r="E669" s="27"/>
      <c r="F669" s="27"/>
    </row>
    <row r="670" spans="1:6" s="4" customFormat="1">
      <c r="A670" s="19"/>
      <c r="B670" s="13"/>
      <c r="C670" s="20"/>
      <c r="D670" s="26"/>
      <c r="E670" s="27"/>
      <c r="F670" s="27"/>
    </row>
    <row r="671" spans="1:6" s="4" customFormat="1">
      <c r="A671" s="19"/>
      <c r="B671" s="13"/>
      <c r="C671" s="20"/>
      <c r="D671" s="26"/>
      <c r="E671" s="27"/>
      <c r="F671" s="27"/>
    </row>
    <row r="672" spans="1:6" s="4" customFormat="1">
      <c r="A672" s="19"/>
      <c r="B672" s="13"/>
      <c r="C672" s="20"/>
      <c r="D672" s="26"/>
      <c r="E672" s="27"/>
      <c r="F672" s="27"/>
    </row>
    <row r="673" spans="1:6" s="4" customFormat="1">
      <c r="A673" s="19"/>
      <c r="B673" s="13"/>
      <c r="C673" s="20"/>
      <c r="D673" s="26"/>
      <c r="E673" s="27"/>
      <c r="F673" s="27"/>
    </row>
    <row r="674" spans="1:6" s="4" customFormat="1">
      <c r="A674" s="19"/>
      <c r="B674" s="13"/>
      <c r="C674" s="20"/>
      <c r="D674" s="26"/>
      <c r="E674" s="27"/>
      <c r="F674" s="27"/>
    </row>
    <row r="675" spans="1:6" s="4" customFormat="1">
      <c r="A675" s="19"/>
      <c r="B675" s="13"/>
      <c r="C675" s="20"/>
      <c r="D675" s="26"/>
      <c r="E675" s="27"/>
      <c r="F675" s="27"/>
    </row>
    <row r="676" spans="1:6" s="4" customFormat="1">
      <c r="A676" s="19"/>
      <c r="B676" s="13"/>
      <c r="C676" s="20"/>
      <c r="D676" s="26"/>
      <c r="E676" s="27"/>
      <c r="F676" s="27"/>
    </row>
    <row r="677" spans="1:6" s="4" customFormat="1">
      <c r="A677" s="19"/>
      <c r="B677" s="13"/>
      <c r="C677" s="20"/>
      <c r="D677" s="26"/>
      <c r="E677" s="27"/>
      <c r="F677" s="27"/>
    </row>
    <row r="678" spans="1:6" s="4" customFormat="1">
      <c r="A678" s="19"/>
      <c r="B678" s="13"/>
      <c r="C678" s="20"/>
      <c r="D678" s="26"/>
      <c r="E678" s="27"/>
      <c r="F678" s="27"/>
    </row>
    <row r="679" spans="1:6" s="4" customFormat="1">
      <c r="A679" s="19"/>
      <c r="B679" s="13"/>
      <c r="C679" s="20"/>
      <c r="D679" s="26"/>
      <c r="E679" s="27"/>
      <c r="F679" s="27"/>
    </row>
    <row r="680" spans="1:6" s="4" customFormat="1">
      <c r="A680" s="19"/>
      <c r="B680" s="13"/>
      <c r="C680" s="20"/>
      <c r="D680" s="26"/>
      <c r="E680" s="27"/>
      <c r="F680" s="27"/>
    </row>
    <row r="681" spans="1:6" s="4" customFormat="1">
      <c r="A681" s="19"/>
      <c r="B681" s="13"/>
      <c r="C681" s="20"/>
      <c r="D681" s="26"/>
      <c r="E681" s="27"/>
      <c r="F681" s="27"/>
    </row>
    <row r="682" spans="1:6" s="4" customFormat="1">
      <c r="A682" s="19"/>
      <c r="B682" s="13"/>
      <c r="C682" s="20"/>
      <c r="D682" s="26"/>
      <c r="E682" s="27"/>
      <c r="F682" s="27"/>
    </row>
    <row r="683" spans="1:6" s="4" customFormat="1">
      <c r="A683" s="19"/>
      <c r="B683" s="13"/>
      <c r="C683" s="20"/>
      <c r="D683" s="26"/>
      <c r="E683" s="27"/>
      <c r="F683" s="27"/>
    </row>
    <row r="684" spans="1:6" s="4" customFormat="1">
      <c r="A684" s="19"/>
      <c r="B684" s="13"/>
      <c r="C684" s="20"/>
      <c r="D684" s="26"/>
      <c r="E684" s="27"/>
      <c r="F684" s="27"/>
    </row>
    <row r="685" spans="1:6" s="4" customFormat="1">
      <c r="A685" s="19"/>
      <c r="B685" s="13"/>
      <c r="C685" s="20"/>
      <c r="D685" s="26"/>
      <c r="E685" s="27"/>
      <c r="F685" s="27"/>
    </row>
    <row r="686" spans="1:6" s="4" customFormat="1">
      <c r="A686" s="19"/>
      <c r="B686" s="13"/>
      <c r="C686" s="20"/>
      <c r="D686" s="26"/>
      <c r="E686" s="27"/>
      <c r="F686" s="27"/>
    </row>
    <row r="687" spans="1:6" s="4" customFormat="1">
      <c r="A687" s="19"/>
      <c r="B687" s="13"/>
      <c r="C687" s="20"/>
      <c r="D687" s="26"/>
      <c r="E687" s="27"/>
      <c r="F687" s="27"/>
    </row>
    <row r="688" spans="1:6" s="4" customFormat="1">
      <c r="A688" s="19"/>
      <c r="B688" s="13"/>
      <c r="C688" s="20"/>
      <c r="D688" s="26"/>
      <c r="E688" s="27"/>
      <c r="F688" s="27"/>
    </row>
    <row r="689" spans="1:6" s="4" customFormat="1">
      <c r="A689" s="19"/>
      <c r="B689" s="13"/>
      <c r="C689" s="20"/>
      <c r="D689" s="26"/>
      <c r="E689" s="27"/>
      <c r="F689" s="27"/>
    </row>
    <row r="690" spans="1:6" s="4" customFormat="1">
      <c r="A690" s="19"/>
      <c r="B690" s="13"/>
      <c r="C690" s="20"/>
      <c r="D690" s="26"/>
      <c r="E690" s="27"/>
      <c r="F690" s="27"/>
    </row>
    <row r="691" spans="1:6" s="4" customFormat="1">
      <c r="A691" s="19"/>
      <c r="B691" s="13"/>
      <c r="C691" s="20"/>
      <c r="D691" s="26"/>
      <c r="E691" s="27"/>
      <c r="F691" s="27"/>
    </row>
    <row r="692" spans="1:6" s="4" customFormat="1">
      <c r="A692" s="19"/>
      <c r="B692" s="13"/>
      <c r="C692" s="20"/>
      <c r="D692" s="26"/>
      <c r="E692" s="27"/>
      <c r="F692" s="27"/>
    </row>
    <row r="693" spans="1:6" s="4" customFormat="1">
      <c r="A693" s="19"/>
      <c r="B693" s="13"/>
      <c r="C693" s="20"/>
      <c r="D693" s="26"/>
      <c r="E693" s="27"/>
      <c r="F693" s="27"/>
    </row>
    <row r="694" spans="1:6" s="4" customFormat="1">
      <c r="A694" s="19"/>
      <c r="B694" s="13"/>
      <c r="C694" s="20"/>
      <c r="D694" s="26"/>
      <c r="E694" s="27"/>
      <c r="F694" s="27"/>
    </row>
    <row r="695" spans="1:6" s="4" customFormat="1">
      <c r="A695" s="19"/>
      <c r="B695" s="13"/>
      <c r="C695" s="20"/>
      <c r="D695" s="26"/>
      <c r="E695" s="27"/>
      <c r="F695" s="27"/>
    </row>
    <row r="696" spans="1:6" s="4" customFormat="1">
      <c r="A696" s="19"/>
      <c r="B696" s="13"/>
      <c r="C696" s="20"/>
      <c r="D696" s="26"/>
      <c r="E696" s="27"/>
      <c r="F696" s="27"/>
    </row>
    <row r="697" spans="1:6" s="4" customFormat="1">
      <c r="A697" s="19"/>
      <c r="B697" s="13"/>
      <c r="C697" s="20"/>
      <c r="D697" s="26"/>
      <c r="E697" s="27"/>
      <c r="F697" s="27"/>
    </row>
    <row r="698" spans="1:6" s="4" customFormat="1">
      <c r="A698" s="19"/>
      <c r="B698" s="13"/>
      <c r="C698" s="20"/>
      <c r="D698" s="26"/>
      <c r="E698" s="27"/>
      <c r="F698" s="27"/>
    </row>
    <row r="699" spans="1:6" s="4" customFormat="1">
      <c r="A699" s="19"/>
      <c r="B699" s="13"/>
      <c r="C699" s="20"/>
      <c r="D699" s="26"/>
      <c r="E699" s="27"/>
      <c r="F699" s="27"/>
    </row>
    <row r="700" spans="1:6" s="4" customFormat="1">
      <c r="A700" s="19"/>
      <c r="B700" s="13"/>
      <c r="C700" s="20"/>
      <c r="D700" s="26"/>
      <c r="E700" s="27"/>
      <c r="F700" s="27"/>
    </row>
    <row r="701" spans="1:6" s="4" customFormat="1">
      <c r="A701" s="19"/>
      <c r="B701" s="13"/>
      <c r="C701" s="20"/>
      <c r="D701" s="26"/>
      <c r="E701" s="27"/>
      <c r="F701" s="27"/>
    </row>
    <row r="702" spans="1:6" s="4" customFormat="1">
      <c r="A702" s="19"/>
      <c r="B702" s="13"/>
      <c r="C702" s="20"/>
      <c r="D702" s="26"/>
      <c r="E702" s="27"/>
      <c r="F702" s="27"/>
    </row>
    <row r="703" spans="1:6" s="4" customFormat="1">
      <c r="A703" s="19"/>
      <c r="B703" s="13"/>
      <c r="C703" s="20"/>
      <c r="D703" s="26"/>
      <c r="E703" s="27"/>
      <c r="F703" s="27"/>
    </row>
    <row r="704" spans="1:6" s="4" customFormat="1">
      <c r="A704" s="19"/>
      <c r="B704" s="13"/>
      <c r="C704" s="20"/>
      <c r="D704" s="26"/>
      <c r="E704" s="27"/>
      <c r="F704" s="27"/>
    </row>
    <row r="705" spans="1:6" s="4" customFormat="1">
      <c r="A705" s="19"/>
      <c r="B705" s="13"/>
      <c r="C705" s="20"/>
      <c r="D705" s="26"/>
      <c r="E705" s="27"/>
      <c r="F705" s="27"/>
    </row>
    <row r="706" spans="1:6" s="4" customFormat="1">
      <c r="A706" s="19"/>
      <c r="B706" s="13"/>
      <c r="C706" s="20"/>
      <c r="D706" s="26"/>
      <c r="E706" s="27"/>
      <c r="F706" s="27"/>
    </row>
    <row r="707" spans="1:6" s="4" customFormat="1">
      <c r="A707" s="19"/>
      <c r="B707" s="13"/>
      <c r="C707" s="20"/>
      <c r="D707" s="26"/>
      <c r="E707" s="27"/>
      <c r="F707" s="27"/>
    </row>
    <row r="708" spans="1:6" s="4" customFormat="1">
      <c r="A708" s="19"/>
      <c r="B708" s="13"/>
      <c r="C708" s="20"/>
      <c r="D708" s="26"/>
      <c r="E708" s="27"/>
      <c r="F708" s="27"/>
    </row>
    <row r="709" spans="1:6" s="4" customFormat="1">
      <c r="A709" s="19"/>
      <c r="B709" s="13"/>
      <c r="C709" s="20"/>
      <c r="D709" s="26"/>
      <c r="E709" s="27"/>
      <c r="F709" s="27"/>
    </row>
    <row r="710" spans="1:6" s="4" customFormat="1">
      <c r="A710" s="19"/>
      <c r="B710" s="13"/>
      <c r="C710" s="20"/>
      <c r="D710" s="26"/>
      <c r="E710" s="27"/>
      <c r="F710" s="27"/>
    </row>
    <row r="711" spans="1:6" s="4" customFormat="1">
      <c r="A711" s="19"/>
      <c r="B711" s="13"/>
      <c r="C711" s="20"/>
      <c r="D711" s="26"/>
      <c r="E711" s="27"/>
      <c r="F711" s="27"/>
    </row>
    <row r="712" spans="1:6" s="4" customFormat="1">
      <c r="A712" s="19"/>
      <c r="B712" s="13"/>
      <c r="C712" s="20"/>
      <c r="D712" s="26"/>
      <c r="E712" s="27"/>
      <c r="F712" s="27"/>
    </row>
    <row r="713" spans="1:6" s="4" customFormat="1">
      <c r="A713" s="19"/>
      <c r="B713" s="13"/>
      <c r="C713" s="20"/>
      <c r="D713" s="26"/>
      <c r="E713" s="27"/>
      <c r="F713" s="27"/>
    </row>
    <row r="714" spans="1:6" s="4" customFormat="1">
      <c r="A714" s="19"/>
      <c r="B714" s="13"/>
      <c r="C714" s="20"/>
      <c r="D714" s="26"/>
      <c r="E714" s="27"/>
      <c r="F714" s="27"/>
    </row>
    <row r="715" spans="1:6" s="4" customFormat="1">
      <c r="A715" s="19"/>
      <c r="B715" s="13"/>
      <c r="C715" s="20"/>
      <c r="D715" s="26"/>
      <c r="E715" s="27"/>
      <c r="F715" s="27"/>
    </row>
    <row r="716" spans="1:6" s="4" customFormat="1">
      <c r="A716" s="19"/>
      <c r="B716" s="13"/>
      <c r="C716" s="20"/>
      <c r="D716" s="26"/>
      <c r="E716" s="27"/>
      <c r="F716" s="27"/>
    </row>
    <row r="717" spans="1:6" s="4" customFormat="1">
      <c r="A717" s="19"/>
      <c r="B717" s="13"/>
      <c r="C717" s="20"/>
      <c r="D717" s="26"/>
      <c r="E717" s="27"/>
      <c r="F717" s="27"/>
    </row>
    <row r="718" spans="1:6" s="4" customFormat="1">
      <c r="A718" s="19"/>
      <c r="B718" s="13"/>
      <c r="C718" s="20"/>
      <c r="D718" s="26"/>
      <c r="E718" s="27"/>
      <c r="F718" s="27"/>
    </row>
    <row r="719" spans="1:6" s="4" customFormat="1">
      <c r="A719" s="19"/>
      <c r="B719" s="13"/>
      <c r="C719" s="20"/>
      <c r="D719" s="26"/>
      <c r="E719" s="27"/>
      <c r="F719" s="27"/>
    </row>
    <row r="720" spans="1:6" s="4" customFormat="1">
      <c r="A720" s="19"/>
      <c r="B720" s="13"/>
      <c r="C720" s="20"/>
      <c r="D720" s="26"/>
      <c r="E720" s="27"/>
      <c r="F720" s="27"/>
    </row>
    <row r="721" spans="1:6" s="4" customFormat="1">
      <c r="A721" s="19"/>
      <c r="B721" s="13"/>
      <c r="C721" s="20"/>
      <c r="D721" s="26"/>
      <c r="E721" s="27"/>
      <c r="F721" s="27"/>
    </row>
    <row r="722" spans="1:6" s="4" customFormat="1">
      <c r="A722" s="19"/>
      <c r="B722" s="13"/>
      <c r="C722" s="20"/>
      <c r="D722" s="26"/>
      <c r="E722" s="27"/>
      <c r="F722" s="27"/>
    </row>
    <row r="723" spans="1:6" s="4" customFormat="1">
      <c r="A723" s="19"/>
      <c r="B723" s="13"/>
      <c r="C723" s="20"/>
      <c r="D723" s="26"/>
      <c r="E723" s="27"/>
      <c r="F723" s="27"/>
    </row>
    <row r="724" spans="1:6" s="4" customFormat="1">
      <c r="A724" s="19"/>
      <c r="B724" s="13"/>
      <c r="C724" s="20"/>
      <c r="D724" s="26"/>
      <c r="E724" s="27"/>
      <c r="F724" s="27"/>
    </row>
    <row r="725" spans="1:6" s="4" customFormat="1">
      <c r="A725" s="19"/>
      <c r="B725" s="13"/>
      <c r="C725" s="20"/>
      <c r="D725" s="26"/>
      <c r="E725" s="27"/>
      <c r="F725" s="27"/>
    </row>
    <row r="726" spans="1:6" s="4" customFormat="1">
      <c r="A726" s="19"/>
      <c r="B726" s="13"/>
      <c r="C726" s="20"/>
      <c r="D726" s="26"/>
      <c r="E726" s="27"/>
      <c r="F726" s="27"/>
    </row>
    <row r="727" spans="1:6" s="4" customFormat="1">
      <c r="A727" s="19"/>
      <c r="B727" s="13"/>
      <c r="C727" s="20"/>
      <c r="D727" s="26"/>
      <c r="E727" s="27"/>
      <c r="F727" s="27"/>
    </row>
    <row r="728" spans="1:6" s="4" customFormat="1">
      <c r="A728" s="19"/>
      <c r="B728" s="13"/>
      <c r="C728" s="20"/>
      <c r="D728" s="26"/>
      <c r="E728" s="27"/>
      <c r="F728" s="27"/>
    </row>
    <row r="729" spans="1:6" s="4" customFormat="1">
      <c r="A729" s="19"/>
      <c r="B729" s="13"/>
      <c r="C729" s="20"/>
      <c r="D729" s="26"/>
      <c r="E729" s="27"/>
      <c r="F729" s="27"/>
    </row>
    <row r="730" spans="1:6" s="4" customFormat="1">
      <c r="A730" s="19"/>
      <c r="B730" s="13"/>
      <c r="C730" s="20"/>
      <c r="D730" s="26"/>
      <c r="E730" s="27"/>
      <c r="F730" s="27"/>
    </row>
    <row r="731" spans="1:6" s="4" customFormat="1">
      <c r="A731" s="19"/>
      <c r="B731" s="13"/>
      <c r="C731" s="20"/>
      <c r="D731" s="26"/>
      <c r="E731" s="27"/>
      <c r="F731" s="27"/>
    </row>
    <row r="732" spans="1:6" s="4" customFormat="1">
      <c r="A732" s="19"/>
      <c r="B732" s="13"/>
      <c r="C732" s="20"/>
      <c r="D732" s="26"/>
      <c r="E732" s="27"/>
      <c r="F732" s="27"/>
    </row>
    <row r="733" spans="1:6" s="4" customFormat="1">
      <c r="A733" s="19"/>
      <c r="B733" s="13"/>
      <c r="C733" s="20"/>
      <c r="D733" s="26"/>
      <c r="E733" s="27"/>
      <c r="F733" s="27"/>
    </row>
    <row r="734" spans="1:6" s="4" customFormat="1">
      <c r="A734" s="19"/>
      <c r="B734" s="13"/>
      <c r="C734" s="20"/>
      <c r="D734" s="26"/>
      <c r="E734" s="27"/>
      <c r="F734" s="27"/>
    </row>
    <row r="735" spans="1:6" s="4" customFormat="1">
      <c r="A735" s="19"/>
      <c r="B735" s="13"/>
      <c r="C735" s="20"/>
      <c r="D735" s="26"/>
      <c r="E735" s="27"/>
      <c r="F735" s="27"/>
    </row>
    <row r="736" spans="1:6" s="4" customFormat="1">
      <c r="A736" s="19"/>
      <c r="B736" s="13"/>
      <c r="C736" s="20"/>
      <c r="D736" s="26"/>
      <c r="E736" s="27"/>
      <c r="F736" s="27"/>
    </row>
    <row r="737" spans="1:6" s="4" customFormat="1">
      <c r="A737" s="19"/>
      <c r="B737" s="13"/>
      <c r="C737" s="20"/>
      <c r="D737" s="26"/>
      <c r="E737" s="27"/>
      <c r="F737" s="27"/>
    </row>
    <row r="738" spans="1:6" s="4" customFormat="1">
      <c r="A738" s="19"/>
      <c r="B738" s="13"/>
      <c r="C738" s="20"/>
      <c r="D738" s="26"/>
      <c r="E738" s="27"/>
      <c r="F738" s="27"/>
    </row>
    <row r="739" spans="1:6" s="4" customFormat="1">
      <c r="A739" s="19"/>
      <c r="B739" s="13"/>
      <c r="C739" s="20"/>
      <c r="D739" s="26"/>
      <c r="E739" s="27"/>
      <c r="F739" s="27"/>
    </row>
    <row r="740" spans="1:6" s="4" customFormat="1">
      <c r="A740" s="19"/>
      <c r="B740" s="13"/>
      <c r="C740" s="20"/>
      <c r="D740" s="26"/>
      <c r="E740" s="27"/>
      <c r="F740" s="27"/>
    </row>
    <row r="741" spans="1:6" s="4" customFormat="1">
      <c r="A741" s="19"/>
      <c r="B741" s="13"/>
      <c r="C741" s="20"/>
      <c r="D741" s="26"/>
      <c r="E741" s="27"/>
      <c r="F741" s="27"/>
    </row>
    <row r="742" spans="1:6" s="4" customFormat="1">
      <c r="A742" s="19"/>
      <c r="B742" s="13"/>
      <c r="C742" s="20"/>
      <c r="D742" s="26"/>
      <c r="E742" s="27"/>
      <c r="F742" s="27"/>
    </row>
    <row r="743" spans="1:6" s="4" customFormat="1">
      <c r="A743" s="19"/>
      <c r="B743" s="13"/>
      <c r="C743" s="20"/>
      <c r="D743" s="26"/>
      <c r="E743" s="27"/>
      <c r="F743" s="27"/>
    </row>
    <row r="744" spans="1:6" s="4" customFormat="1">
      <c r="A744" s="19"/>
      <c r="B744" s="13"/>
      <c r="C744" s="20"/>
      <c r="D744" s="26"/>
      <c r="E744" s="27"/>
      <c r="F744" s="27"/>
    </row>
    <row r="745" spans="1:6" s="4" customFormat="1">
      <c r="A745" s="19"/>
      <c r="B745" s="13"/>
      <c r="C745" s="20"/>
      <c r="D745" s="26"/>
      <c r="E745" s="27"/>
      <c r="F745" s="27"/>
    </row>
    <row r="746" spans="1:6" s="4" customFormat="1">
      <c r="A746" s="19"/>
      <c r="B746" s="13"/>
      <c r="C746" s="20"/>
      <c r="D746" s="26"/>
      <c r="E746" s="27"/>
      <c r="F746" s="27"/>
    </row>
    <row r="747" spans="1:6" s="4" customFormat="1">
      <c r="A747" s="19"/>
      <c r="B747" s="13"/>
      <c r="C747" s="20"/>
      <c r="D747" s="26"/>
      <c r="E747" s="27"/>
      <c r="F747" s="27"/>
    </row>
    <row r="748" spans="1:6" s="4" customFormat="1">
      <c r="A748" s="19"/>
      <c r="B748" s="13"/>
      <c r="C748" s="20"/>
      <c r="D748" s="26"/>
      <c r="E748" s="27"/>
      <c r="F748" s="27"/>
    </row>
    <row r="749" spans="1:6" s="4" customFormat="1">
      <c r="A749" s="19"/>
      <c r="B749" s="13"/>
      <c r="C749" s="20"/>
      <c r="D749" s="26"/>
      <c r="E749" s="27"/>
      <c r="F749" s="27"/>
    </row>
    <row r="750" spans="1:6" s="4" customFormat="1">
      <c r="A750" s="19"/>
      <c r="B750" s="13"/>
      <c r="C750" s="20"/>
      <c r="D750" s="26"/>
      <c r="E750" s="27"/>
      <c r="F750" s="27"/>
    </row>
    <row r="751" spans="1:6" s="4" customFormat="1">
      <c r="A751" s="19"/>
      <c r="B751" s="13"/>
      <c r="C751" s="20"/>
      <c r="D751" s="26"/>
      <c r="E751" s="27"/>
      <c r="F751" s="27"/>
    </row>
    <row r="752" spans="1:6" s="4" customFormat="1">
      <c r="A752" s="19"/>
      <c r="B752" s="13"/>
      <c r="C752" s="20"/>
      <c r="D752" s="26"/>
      <c r="E752" s="27"/>
      <c r="F752" s="27"/>
    </row>
    <row r="753" spans="1:6" s="4" customFormat="1">
      <c r="A753" s="19"/>
      <c r="B753" s="13"/>
      <c r="C753" s="20"/>
      <c r="D753" s="26"/>
      <c r="E753" s="27"/>
      <c r="F753" s="27"/>
    </row>
    <row r="754" spans="1:6" s="4" customFormat="1">
      <c r="A754" s="19"/>
      <c r="B754" s="13"/>
      <c r="C754" s="20"/>
      <c r="D754" s="26"/>
      <c r="E754" s="27"/>
      <c r="F754" s="27"/>
    </row>
    <row r="755" spans="1:6" s="4" customFormat="1">
      <c r="A755" s="19"/>
      <c r="B755" s="13"/>
      <c r="C755" s="20"/>
      <c r="D755" s="26"/>
      <c r="E755" s="27"/>
      <c r="F755" s="27"/>
    </row>
    <row r="756" spans="1:6" s="4" customFormat="1">
      <c r="A756" s="19"/>
      <c r="B756" s="13"/>
      <c r="C756" s="20"/>
      <c r="D756" s="26"/>
      <c r="E756" s="27"/>
      <c r="F756" s="27"/>
    </row>
    <row r="757" spans="1:6" s="4" customFormat="1">
      <c r="A757" s="19"/>
      <c r="B757" s="13"/>
      <c r="C757" s="20"/>
      <c r="D757" s="26"/>
      <c r="E757" s="27"/>
      <c r="F757" s="27"/>
    </row>
    <row r="758" spans="1:6" s="4" customFormat="1">
      <c r="A758" s="19"/>
      <c r="B758" s="13"/>
      <c r="C758" s="20"/>
      <c r="D758" s="26"/>
      <c r="E758" s="27"/>
      <c r="F758" s="27"/>
    </row>
    <row r="759" spans="1:6" s="4" customFormat="1">
      <c r="A759" s="19"/>
      <c r="B759" s="13"/>
      <c r="C759" s="20"/>
      <c r="D759" s="26"/>
      <c r="E759" s="27"/>
      <c r="F759" s="27"/>
    </row>
    <row r="760" spans="1:6" s="4" customFormat="1">
      <c r="A760" s="19"/>
      <c r="B760" s="13"/>
      <c r="C760" s="20"/>
      <c r="D760" s="26"/>
      <c r="E760" s="27"/>
      <c r="F760" s="27"/>
    </row>
    <row r="761" spans="1:6" s="4" customFormat="1">
      <c r="A761" s="19"/>
      <c r="B761" s="13"/>
      <c r="C761" s="20"/>
      <c r="D761" s="26"/>
      <c r="E761" s="27"/>
      <c r="F761" s="27"/>
    </row>
    <row r="762" spans="1:6" s="4" customFormat="1">
      <c r="A762" s="19"/>
      <c r="B762" s="13"/>
      <c r="C762" s="20"/>
      <c r="D762" s="26"/>
      <c r="E762" s="27"/>
      <c r="F762" s="27"/>
    </row>
    <row r="763" spans="1:6" s="4" customFormat="1">
      <c r="A763" s="19"/>
      <c r="B763" s="13"/>
      <c r="C763" s="20"/>
      <c r="D763" s="26"/>
      <c r="E763" s="27"/>
      <c r="F763" s="27"/>
    </row>
    <row r="764" spans="1:6" s="4" customFormat="1">
      <c r="A764" s="19"/>
      <c r="B764" s="13"/>
      <c r="C764" s="20"/>
      <c r="D764" s="26"/>
      <c r="E764" s="27"/>
      <c r="F764" s="27"/>
    </row>
    <row r="765" spans="1:6" s="4" customFormat="1">
      <c r="A765" s="19"/>
      <c r="B765" s="13"/>
      <c r="C765" s="20"/>
      <c r="D765" s="26"/>
      <c r="E765" s="27"/>
      <c r="F765" s="27"/>
    </row>
    <row r="766" spans="1:6" s="4" customFormat="1">
      <c r="A766" s="19"/>
      <c r="B766" s="13"/>
      <c r="C766" s="20"/>
      <c r="D766" s="26"/>
      <c r="E766" s="27"/>
      <c r="F766" s="27"/>
    </row>
    <row r="767" spans="1:6" s="4" customFormat="1">
      <c r="A767" s="19"/>
      <c r="B767" s="13"/>
      <c r="C767" s="20"/>
      <c r="D767" s="26"/>
      <c r="E767" s="27"/>
      <c r="F767" s="27"/>
    </row>
    <row r="768" spans="1:6" s="4" customFormat="1">
      <c r="A768" s="19"/>
      <c r="B768" s="13"/>
      <c r="C768" s="20"/>
      <c r="D768" s="26"/>
      <c r="E768" s="27"/>
      <c r="F768" s="27"/>
    </row>
    <row r="769" spans="1:6" s="4" customFormat="1">
      <c r="A769" s="19"/>
      <c r="B769" s="13"/>
      <c r="C769" s="20"/>
      <c r="D769" s="26"/>
      <c r="E769" s="27"/>
      <c r="F769" s="27"/>
    </row>
    <row r="770" spans="1:6" s="4" customFormat="1">
      <c r="A770" s="19"/>
      <c r="B770" s="13"/>
      <c r="C770" s="20"/>
      <c r="D770" s="26"/>
      <c r="E770" s="27"/>
      <c r="F770" s="27"/>
    </row>
    <row r="771" spans="1:6" s="4" customFormat="1">
      <c r="A771" s="19"/>
      <c r="B771" s="13"/>
      <c r="C771" s="20"/>
      <c r="D771" s="26"/>
      <c r="E771" s="27"/>
      <c r="F771" s="27"/>
    </row>
    <row r="772" spans="1:6" s="4" customFormat="1">
      <c r="A772" s="19"/>
      <c r="B772" s="13"/>
      <c r="C772" s="20"/>
      <c r="D772" s="26"/>
      <c r="E772" s="27"/>
      <c r="F772" s="27"/>
    </row>
    <row r="773" spans="1:6" s="4" customFormat="1">
      <c r="A773" s="19"/>
      <c r="B773" s="13"/>
      <c r="C773" s="20"/>
      <c r="D773" s="26"/>
      <c r="E773" s="27"/>
      <c r="F773" s="27"/>
    </row>
    <row r="774" spans="1:6" s="4" customFormat="1">
      <c r="A774" s="19"/>
      <c r="B774" s="13"/>
      <c r="C774" s="20"/>
      <c r="D774" s="26"/>
      <c r="E774" s="27"/>
      <c r="F774" s="27"/>
    </row>
    <row r="775" spans="1:6" s="4" customFormat="1">
      <c r="A775" s="19"/>
      <c r="B775" s="13"/>
      <c r="C775" s="20"/>
      <c r="D775" s="26"/>
      <c r="E775" s="27"/>
      <c r="F775" s="27"/>
    </row>
    <row r="776" spans="1:6" s="4" customFormat="1">
      <c r="A776" s="19"/>
      <c r="B776" s="13"/>
      <c r="C776" s="20"/>
      <c r="D776" s="26"/>
      <c r="E776" s="27"/>
      <c r="F776" s="27"/>
    </row>
    <row r="777" spans="1:6" s="4" customFormat="1">
      <c r="A777" s="19"/>
      <c r="B777" s="13"/>
      <c r="C777" s="20"/>
      <c r="D777" s="26"/>
      <c r="E777" s="27"/>
      <c r="F777" s="27"/>
    </row>
    <row r="778" spans="1:6" s="4" customFormat="1">
      <c r="A778" s="19"/>
      <c r="B778" s="13"/>
      <c r="C778" s="20"/>
      <c r="D778" s="26"/>
      <c r="E778" s="27"/>
      <c r="F778" s="27"/>
    </row>
    <row r="779" spans="1:6" s="4" customFormat="1">
      <c r="A779" s="19"/>
      <c r="B779" s="13"/>
      <c r="C779" s="20"/>
      <c r="D779" s="26"/>
      <c r="E779" s="27"/>
      <c r="F779" s="27"/>
    </row>
    <row r="780" spans="1:6" s="4" customFormat="1">
      <c r="A780" s="19"/>
      <c r="B780" s="13"/>
      <c r="C780" s="20"/>
      <c r="D780" s="26"/>
      <c r="E780" s="27"/>
      <c r="F780" s="27"/>
    </row>
    <row r="781" spans="1:6" s="4" customFormat="1">
      <c r="A781" s="19"/>
      <c r="B781" s="13"/>
      <c r="C781" s="20"/>
      <c r="D781" s="26"/>
      <c r="E781" s="27"/>
      <c r="F781" s="27"/>
    </row>
    <row r="782" spans="1:6" s="4" customFormat="1">
      <c r="A782" s="19"/>
      <c r="B782" s="13"/>
      <c r="C782" s="20"/>
      <c r="D782" s="26"/>
      <c r="E782" s="27"/>
      <c r="F782" s="27"/>
    </row>
    <row r="783" spans="1:6" s="4" customFormat="1">
      <c r="A783" s="19"/>
      <c r="B783" s="13"/>
      <c r="C783" s="20"/>
      <c r="D783" s="26"/>
      <c r="E783" s="27"/>
      <c r="F783" s="27"/>
    </row>
    <row r="784" spans="1:6" s="4" customFormat="1">
      <c r="A784" s="19"/>
      <c r="B784" s="13"/>
      <c r="C784" s="20"/>
      <c r="D784" s="26"/>
      <c r="E784" s="27"/>
      <c r="F784" s="27"/>
    </row>
    <row r="785" spans="1:6" s="4" customFormat="1">
      <c r="A785" s="19"/>
      <c r="B785" s="13"/>
      <c r="C785" s="20"/>
      <c r="D785" s="26"/>
      <c r="E785" s="27"/>
      <c r="F785" s="27"/>
    </row>
    <row r="786" spans="1:6" s="4" customFormat="1">
      <c r="A786" s="19"/>
      <c r="B786" s="13"/>
      <c r="C786" s="20"/>
      <c r="D786" s="26"/>
      <c r="E786" s="27"/>
      <c r="F786" s="27"/>
    </row>
    <row r="787" spans="1:6" s="4" customFormat="1">
      <c r="A787" s="19"/>
      <c r="B787" s="13"/>
      <c r="C787" s="20"/>
      <c r="D787" s="26"/>
      <c r="E787" s="27"/>
      <c r="F787" s="27"/>
    </row>
    <row r="788" spans="1:6" s="4" customFormat="1">
      <c r="A788" s="19"/>
      <c r="B788" s="13"/>
      <c r="C788" s="20"/>
      <c r="D788" s="26"/>
      <c r="E788" s="27"/>
      <c r="F788" s="27"/>
    </row>
    <row r="789" spans="1:6" s="4" customFormat="1">
      <c r="A789" s="19"/>
      <c r="B789" s="13"/>
      <c r="C789" s="20"/>
      <c r="D789" s="26"/>
      <c r="E789" s="27"/>
      <c r="F789" s="27"/>
    </row>
    <row r="790" spans="1:6" s="4" customFormat="1">
      <c r="A790" s="19"/>
      <c r="B790" s="13"/>
      <c r="C790" s="20"/>
      <c r="D790" s="26"/>
      <c r="E790" s="27"/>
      <c r="F790" s="27"/>
    </row>
    <row r="791" spans="1:6" s="4" customFormat="1">
      <c r="A791" s="19"/>
      <c r="B791" s="13"/>
      <c r="C791" s="20"/>
      <c r="D791" s="26"/>
      <c r="E791" s="27"/>
      <c r="F791" s="27"/>
    </row>
    <row r="792" spans="1:6" s="4" customFormat="1">
      <c r="A792" s="19"/>
      <c r="B792" s="13"/>
      <c r="C792" s="20"/>
      <c r="D792" s="26"/>
      <c r="E792" s="27"/>
      <c r="F792" s="27"/>
    </row>
    <row r="793" spans="1:6" s="4" customFormat="1">
      <c r="A793" s="19"/>
      <c r="B793" s="13"/>
      <c r="C793" s="20"/>
      <c r="D793" s="26"/>
      <c r="E793" s="27"/>
      <c r="F793" s="27"/>
    </row>
    <row r="794" spans="1:6" s="4" customFormat="1">
      <c r="A794" s="19"/>
      <c r="B794" s="13"/>
      <c r="C794" s="20"/>
      <c r="D794" s="26"/>
      <c r="E794" s="27"/>
      <c r="F794" s="27"/>
    </row>
    <row r="795" spans="1:6" s="4" customFormat="1">
      <c r="A795" s="19"/>
      <c r="B795" s="13"/>
      <c r="C795" s="20"/>
      <c r="D795" s="26"/>
      <c r="E795" s="27"/>
      <c r="F795" s="27"/>
    </row>
    <row r="796" spans="1:6" s="4" customFormat="1">
      <c r="A796" s="19"/>
      <c r="B796" s="13"/>
      <c r="C796" s="20"/>
      <c r="D796" s="26"/>
      <c r="E796" s="27"/>
      <c r="F796" s="27"/>
    </row>
    <row r="797" spans="1:6" s="4" customFormat="1">
      <c r="A797" s="19"/>
      <c r="B797" s="13"/>
      <c r="C797" s="20"/>
      <c r="D797" s="26"/>
      <c r="E797" s="27"/>
      <c r="F797" s="27"/>
    </row>
    <row r="798" spans="1:6" s="4" customFormat="1">
      <c r="A798" s="19"/>
      <c r="B798" s="13"/>
      <c r="C798" s="20"/>
      <c r="D798" s="26"/>
      <c r="E798" s="27"/>
      <c r="F798" s="27"/>
    </row>
    <row r="799" spans="1:6" s="4" customFormat="1">
      <c r="A799" s="19"/>
      <c r="B799" s="13"/>
      <c r="C799" s="20"/>
      <c r="D799" s="26"/>
      <c r="E799" s="27"/>
      <c r="F799" s="27"/>
    </row>
    <row r="800" spans="1:6" s="4" customFormat="1">
      <c r="A800" s="19"/>
      <c r="B800" s="13"/>
      <c r="C800" s="20"/>
      <c r="D800" s="26"/>
      <c r="E800" s="27"/>
      <c r="F800" s="27"/>
    </row>
    <row r="801" spans="1:6" s="4" customFormat="1">
      <c r="A801" s="19"/>
      <c r="B801" s="13"/>
      <c r="C801" s="20"/>
      <c r="D801" s="26"/>
      <c r="E801" s="27"/>
      <c r="F801" s="27"/>
    </row>
    <row r="802" spans="1:6" s="4" customFormat="1">
      <c r="A802" s="19"/>
      <c r="B802" s="13"/>
      <c r="C802" s="20"/>
      <c r="D802" s="26"/>
      <c r="E802" s="27"/>
      <c r="F802" s="27"/>
    </row>
    <row r="803" spans="1:6" s="4" customFormat="1">
      <c r="A803" s="19"/>
      <c r="B803" s="13"/>
      <c r="C803" s="20"/>
      <c r="D803" s="26"/>
      <c r="E803" s="27"/>
      <c r="F803" s="27"/>
    </row>
    <row r="804" spans="1:6" s="4" customFormat="1">
      <c r="A804" s="19"/>
      <c r="B804" s="13"/>
      <c r="C804" s="20"/>
      <c r="D804" s="26"/>
      <c r="E804" s="27"/>
      <c r="F804" s="27"/>
    </row>
    <row r="805" spans="1:6" s="4" customFormat="1">
      <c r="A805" s="19"/>
      <c r="B805" s="13"/>
      <c r="C805" s="20"/>
      <c r="D805" s="26"/>
      <c r="E805" s="27"/>
      <c r="F805" s="27"/>
    </row>
    <row r="806" spans="1:6" s="4" customFormat="1">
      <c r="A806" s="19"/>
      <c r="B806" s="13"/>
      <c r="C806" s="20"/>
      <c r="D806" s="26"/>
      <c r="E806" s="27"/>
      <c r="F806" s="27"/>
    </row>
    <row r="807" spans="1:6" s="4" customFormat="1">
      <c r="A807" s="19"/>
      <c r="B807" s="13"/>
      <c r="C807" s="20"/>
      <c r="D807" s="26"/>
      <c r="E807" s="27"/>
      <c r="F807" s="27"/>
    </row>
    <row r="808" spans="1:6" s="4" customFormat="1">
      <c r="A808" s="19"/>
      <c r="B808" s="13"/>
      <c r="C808" s="20"/>
      <c r="D808" s="26"/>
      <c r="E808" s="27"/>
      <c r="F808" s="27"/>
    </row>
    <row r="809" spans="1:6" s="4" customFormat="1">
      <c r="A809" s="19"/>
      <c r="B809" s="13"/>
      <c r="C809" s="20"/>
      <c r="D809" s="26"/>
      <c r="E809" s="27"/>
      <c r="F809" s="27"/>
    </row>
    <row r="810" spans="1:6" s="4" customFormat="1">
      <c r="A810" s="19"/>
      <c r="B810" s="13"/>
      <c r="C810" s="20"/>
      <c r="D810" s="26"/>
      <c r="E810" s="27"/>
      <c r="F810" s="27"/>
    </row>
    <row r="811" spans="1:6" s="4" customFormat="1">
      <c r="A811" s="19"/>
      <c r="B811" s="13"/>
      <c r="C811" s="20"/>
      <c r="D811" s="26"/>
      <c r="E811" s="27"/>
      <c r="F811" s="27"/>
    </row>
    <row r="812" spans="1:6" s="4" customFormat="1">
      <c r="A812" s="19"/>
      <c r="B812" s="13"/>
      <c r="C812" s="20"/>
      <c r="D812" s="26"/>
      <c r="E812" s="27"/>
      <c r="F812" s="27"/>
    </row>
    <row r="813" spans="1:6" s="4" customFormat="1">
      <c r="A813" s="19"/>
      <c r="B813" s="13"/>
      <c r="C813" s="20"/>
      <c r="D813" s="26"/>
      <c r="E813" s="27"/>
      <c r="F813" s="27"/>
    </row>
    <row r="814" spans="1:6" s="4" customFormat="1">
      <c r="A814" s="19"/>
      <c r="B814" s="13"/>
      <c r="C814" s="20"/>
      <c r="D814" s="26"/>
      <c r="E814" s="27"/>
      <c r="F814" s="27"/>
    </row>
    <row r="815" spans="1:6" s="4" customFormat="1">
      <c r="A815" s="19"/>
      <c r="B815" s="13"/>
      <c r="C815" s="20"/>
      <c r="D815" s="26"/>
      <c r="E815" s="27"/>
      <c r="F815" s="27"/>
    </row>
    <row r="816" spans="1:6" s="4" customFormat="1">
      <c r="A816" s="19"/>
      <c r="B816" s="13"/>
      <c r="C816" s="20"/>
      <c r="D816" s="26"/>
      <c r="E816" s="27"/>
      <c r="F816" s="27"/>
    </row>
    <row r="817" spans="1:6" s="4" customFormat="1">
      <c r="A817" s="19"/>
      <c r="B817" s="13"/>
      <c r="C817" s="20"/>
      <c r="D817" s="26"/>
      <c r="E817" s="27"/>
      <c r="F817" s="27"/>
    </row>
    <row r="818" spans="1:6" s="4" customFormat="1">
      <c r="A818" s="19"/>
      <c r="B818" s="13"/>
      <c r="C818" s="20"/>
      <c r="D818" s="26"/>
      <c r="E818" s="27"/>
      <c r="F818" s="27"/>
    </row>
    <row r="819" spans="1:6" s="4" customFormat="1">
      <c r="A819" s="19"/>
      <c r="B819" s="13"/>
      <c r="C819" s="20"/>
      <c r="D819" s="26"/>
      <c r="E819" s="27"/>
      <c r="F819" s="27"/>
    </row>
    <row r="820" spans="1:6" s="4" customFormat="1">
      <c r="A820" s="19"/>
      <c r="B820" s="13"/>
      <c r="C820" s="20"/>
      <c r="D820" s="26"/>
      <c r="E820" s="27"/>
      <c r="F820" s="27"/>
    </row>
    <row r="821" spans="1:6" s="4" customFormat="1">
      <c r="A821" s="19"/>
      <c r="B821" s="13"/>
      <c r="C821" s="20"/>
      <c r="D821" s="26"/>
      <c r="E821" s="27"/>
      <c r="F821" s="27"/>
    </row>
    <row r="822" spans="1:6" s="4" customFormat="1">
      <c r="A822" s="19"/>
      <c r="B822" s="13"/>
      <c r="C822" s="20"/>
      <c r="D822" s="26"/>
      <c r="E822" s="27"/>
      <c r="F822" s="27"/>
    </row>
    <row r="823" spans="1:6" s="4" customFormat="1">
      <c r="A823" s="19"/>
      <c r="B823" s="13"/>
      <c r="C823" s="20"/>
      <c r="D823" s="26"/>
      <c r="E823" s="27"/>
      <c r="F823" s="27"/>
    </row>
    <row r="824" spans="1:6" s="4" customFormat="1">
      <c r="A824" s="19"/>
      <c r="B824" s="13"/>
      <c r="C824" s="20"/>
      <c r="D824" s="26"/>
      <c r="E824" s="27"/>
      <c r="F824" s="27"/>
    </row>
    <row r="825" spans="1:6" s="4" customFormat="1">
      <c r="A825" s="19"/>
      <c r="B825" s="13"/>
      <c r="C825" s="20"/>
      <c r="D825" s="26"/>
      <c r="E825" s="27"/>
      <c r="F825" s="27"/>
    </row>
    <row r="826" spans="1:6" s="4" customFormat="1">
      <c r="A826" s="19"/>
      <c r="B826" s="13"/>
      <c r="C826" s="20"/>
      <c r="D826" s="26"/>
      <c r="E826" s="27"/>
      <c r="F826" s="27"/>
    </row>
    <row r="827" spans="1:6" s="4" customFormat="1">
      <c r="A827" s="19"/>
      <c r="B827" s="13"/>
      <c r="C827" s="20"/>
      <c r="D827" s="26"/>
      <c r="E827" s="27"/>
      <c r="F827" s="27"/>
    </row>
    <row r="828" spans="1:6" s="4" customFormat="1">
      <c r="A828" s="19"/>
      <c r="B828" s="13"/>
      <c r="C828" s="20"/>
      <c r="D828" s="26"/>
      <c r="E828" s="27"/>
      <c r="F828" s="27"/>
    </row>
    <row r="829" spans="1:6" s="4" customFormat="1">
      <c r="A829" s="19"/>
      <c r="B829" s="13"/>
      <c r="C829" s="20"/>
      <c r="D829" s="26"/>
      <c r="E829" s="27"/>
      <c r="F829" s="27"/>
    </row>
    <row r="830" spans="1:6" s="4" customFormat="1">
      <c r="A830" s="19"/>
      <c r="B830" s="13"/>
      <c r="C830" s="20"/>
      <c r="D830" s="26"/>
      <c r="E830" s="27"/>
      <c r="F830" s="27"/>
    </row>
    <row r="831" spans="1:6" s="4" customFormat="1">
      <c r="A831" s="19"/>
      <c r="B831" s="13"/>
      <c r="C831" s="20"/>
      <c r="D831" s="26"/>
      <c r="E831" s="27"/>
      <c r="F831" s="27"/>
    </row>
  </sheetData>
  <mergeCells count="519">
    <mergeCell ref="D204:F204"/>
    <mergeCell ref="D269:E269"/>
    <mergeCell ref="D281:F281"/>
    <mergeCell ref="D159:F159"/>
    <mergeCell ref="D157:F157"/>
    <mergeCell ref="D158:F158"/>
    <mergeCell ref="D376:F376"/>
    <mergeCell ref="D189:E189"/>
    <mergeCell ref="D368:E368"/>
    <mergeCell ref="D290:F290"/>
    <mergeCell ref="D285:F285"/>
    <mergeCell ref="D284:F284"/>
    <mergeCell ref="D287:F287"/>
    <mergeCell ref="D286:F286"/>
    <mergeCell ref="D250:E250"/>
    <mergeCell ref="D334:F334"/>
    <mergeCell ref="D369:F369"/>
    <mergeCell ref="D278:F278"/>
    <mergeCell ref="D292:F292"/>
    <mergeCell ref="D265:E265"/>
    <mergeCell ref="D283:F283"/>
    <mergeCell ref="D288:F288"/>
    <mergeCell ref="D229:E229"/>
    <mergeCell ref="D241:E241"/>
    <mergeCell ref="D450:F450"/>
    <mergeCell ref="D445:F445"/>
    <mergeCell ref="D448:F448"/>
    <mergeCell ref="A441:B441"/>
    <mergeCell ref="D441:F441"/>
    <mergeCell ref="D401:F401"/>
    <mergeCell ref="D379:F379"/>
    <mergeCell ref="D380:F380"/>
    <mergeCell ref="A420:B420"/>
    <mergeCell ref="D420:F420"/>
    <mergeCell ref="A421:B421"/>
    <mergeCell ref="D421:F421"/>
    <mergeCell ref="D419:F419"/>
    <mergeCell ref="D436:E436"/>
    <mergeCell ref="D425:E425"/>
    <mergeCell ref="D449:F449"/>
    <mergeCell ref="D277:F277"/>
    <mergeCell ref="D272:E272"/>
    <mergeCell ref="D282:F282"/>
    <mergeCell ref="A443:B443"/>
    <mergeCell ref="D442:F442"/>
    <mergeCell ref="D443:F443"/>
    <mergeCell ref="D471:F471"/>
    <mergeCell ref="D474:F474"/>
    <mergeCell ref="A474:B474"/>
    <mergeCell ref="A472:B472"/>
    <mergeCell ref="D472:F472"/>
    <mergeCell ref="A473:B473"/>
    <mergeCell ref="D473:F473"/>
    <mergeCell ref="D470:F470"/>
    <mergeCell ref="D465:F465"/>
    <mergeCell ref="D469:F469"/>
    <mergeCell ref="D466:F466"/>
    <mergeCell ref="D468:F468"/>
    <mergeCell ref="D462:F462"/>
    <mergeCell ref="D467:F467"/>
    <mergeCell ref="D463:F463"/>
    <mergeCell ref="D464:F464"/>
    <mergeCell ref="D461:F461"/>
    <mergeCell ref="D451:F451"/>
    <mergeCell ref="D226:E226"/>
    <mergeCell ref="D232:E232"/>
    <mergeCell ref="D240:E240"/>
    <mergeCell ref="D260:E260"/>
    <mergeCell ref="A475:B475"/>
    <mergeCell ref="D475:F475"/>
    <mergeCell ref="D130:F130"/>
    <mergeCell ref="D133:F133"/>
    <mergeCell ref="D137:F137"/>
    <mergeCell ref="D139:F139"/>
    <mergeCell ref="D211:F211"/>
    <mergeCell ref="D243:E243"/>
    <mergeCell ref="D246:E246"/>
    <mergeCell ref="D244:E244"/>
    <mergeCell ref="D217:E217"/>
    <mergeCell ref="D227:E227"/>
    <mergeCell ref="D245:E245"/>
    <mergeCell ref="D188:E188"/>
    <mergeCell ref="D183:E183"/>
    <mergeCell ref="D184:E184"/>
    <mergeCell ref="D187:E187"/>
    <mergeCell ref="D192:E192"/>
    <mergeCell ref="D185:E185"/>
    <mergeCell ref="D164:F164"/>
    <mergeCell ref="D219:E219"/>
    <mergeCell ref="D271:E271"/>
    <mergeCell ref="D320:F320"/>
    <mergeCell ref="D328:F328"/>
    <mergeCell ref="D313:F313"/>
    <mergeCell ref="D296:F296"/>
    <mergeCell ref="D300:F300"/>
    <mergeCell ref="D297:F297"/>
    <mergeCell ref="D298:F298"/>
    <mergeCell ref="D295:F295"/>
    <mergeCell ref="D303:F303"/>
    <mergeCell ref="D311:F311"/>
    <mergeCell ref="D306:F306"/>
    <mergeCell ref="D304:F304"/>
    <mergeCell ref="D299:F299"/>
    <mergeCell ref="D263:E263"/>
    <mergeCell ref="D261:E261"/>
    <mergeCell ref="D262:E262"/>
    <mergeCell ref="D249:E249"/>
    <mergeCell ref="D266:E266"/>
    <mergeCell ref="D276:F276"/>
    <mergeCell ref="D225:E225"/>
    <mergeCell ref="D264:E264"/>
    <mergeCell ref="D239:E239"/>
    <mergeCell ref="D125:E125"/>
    <mergeCell ref="I4:K4"/>
    <mergeCell ref="D181:E181"/>
    <mergeCell ref="D333:F333"/>
    <mergeCell ref="D307:F307"/>
    <mergeCell ref="D315:F315"/>
    <mergeCell ref="D322:F322"/>
    <mergeCell ref="D337:F337"/>
    <mergeCell ref="D15:E15"/>
    <mergeCell ref="D11:E11"/>
    <mergeCell ref="D46:E46"/>
    <mergeCell ref="D47:E47"/>
    <mergeCell ref="D49:E49"/>
    <mergeCell ref="D70:E70"/>
    <mergeCell ref="D48:E48"/>
    <mergeCell ref="D54:E54"/>
    <mergeCell ref="D52:E52"/>
    <mergeCell ref="D53:E53"/>
    <mergeCell ref="D55:E55"/>
    <mergeCell ref="D56:E56"/>
    <mergeCell ref="D57:E57"/>
    <mergeCell ref="D59:E59"/>
    <mergeCell ref="D69:E69"/>
    <mergeCell ref="D255:E255"/>
    <mergeCell ref="D131:F131"/>
    <mergeCell ref="D161:F161"/>
    <mergeCell ref="D149:F149"/>
    <mergeCell ref="D156:F156"/>
    <mergeCell ref="D310:F310"/>
    <mergeCell ref="D197:E197"/>
    <mergeCell ref="D238:E238"/>
    <mergeCell ref="D256:E256"/>
    <mergeCell ref="D251:E251"/>
    <mergeCell ref="D257:E257"/>
    <mergeCell ref="D247:E247"/>
    <mergeCell ref="D252:E252"/>
    <mergeCell ref="D279:F279"/>
    <mergeCell ref="D280:F280"/>
    <mergeCell ref="D235:E235"/>
    <mergeCell ref="D291:F291"/>
    <mergeCell ref="D253:E253"/>
    <mergeCell ref="D273:F273"/>
    <mergeCell ref="D293:F293"/>
    <mergeCell ref="D254:E254"/>
    <mergeCell ref="D274:F274"/>
    <mergeCell ref="D275:F275"/>
    <mergeCell ref="D289:F289"/>
    <mergeCell ref="D218:E218"/>
    <mergeCell ref="O3:P3"/>
    <mergeCell ref="D233:E233"/>
    <mergeCell ref="D222:E222"/>
    <mergeCell ref="D220:E220"/>
    <mergeCell ref="D3:F3"/>
    <mergeCell ref="D200:F200"/>
    <mergeCell ref="D77:E77"/>
    <mergeCell ref="D209:F209"/>
    <mergeCell ref="D230:E230"/>
    <mergeCell ref="D214:F214"/>
    <mergeCell ref="D205:F205"/>
    <mergeCell ref="D126:E126"/>
    <mergeCell ref="D42:E42"/>
    <mergeCell ref="D41:E41"/>
    <mergeCell ref="D37:E37"/>
    <mergeCell ref="D34:E34"/>
    <mergeCell ref="D35:E35"/>
    <mergeCell ref="D38:E38"/>
    <mergeCell ref="D39:E39"/>
    <mergeCell ref="D154:F154"/>
    <mergeCell ref="D152:F152"/>
    <mergeCell ref="D78:E78"/>
    <mergeCell ref="D182:E182"/>
    <mergeCell ref="D186:E186"/>
    <mergeCell ref="G445:I445"/>
    <mergeCell ref="D213:F213"/>
    <mergeCell ref="D190:E190"/>
    <mergeCell ref="D194:E194"/>
    <mergeCell ref="D202:F202"/>
    <mergeCell ref="D199:E199"/>
    <mergeCell ref="D198:E198"/>
    <mergeCell ref="D206:F206"/>
    <mergeCell ref="D191:E191"/>
    <mergeCell ref="D203:F203"/>
    <mergeCell ref="D440:F440"/>
    <mergeCell ref="D228:E228"/>
    <mergeCell ref="D403:F403"/>
    <mergeCell ref="D410:F410"/>
    <mergeCell ref="D404:F404"/>
    <mergeCell ref="D438:E438"/>
    <mergeCell ref="D427:E427"/>
    <mergeCell ref="D429:E429"/>
    <mergeCell ref="D426:E426"/>
    <mergeCell ref="D430:E430"/>
    <mergeCell ref="D435:F435"/>
    <mergeCell ref="D437:E437"/>
    <mergeCell ref="D433:F433"/>
    <mergeCell ref="D434:F434"/>
    <mergeCell ref="D127:E127"/>
    <mergeCell ref="D138:F138"/>
    <mergeCell ref="A447:B447"/>
    <mergeCell ref="D444:F444"/>
    <mergeCell ref="D446:F446"/>
    <mergeCell ref="A444:B444"/>
    <mergeCell ref="D207:E207"/>
    <mergeCell ref="D351:F351"/>
    <mergeCell ref="D344:F344"/>
    <mergeCell ref="D129:F129"/>
    <mergeCell ref="D134:F134"/>
    <mergeCell ref="D348:F348"/>
    <mergeCell ref="D347:F347"/>
    <mergeCell ref="D350:F350"/>
    <mergeCell ref="D439:E439"/>
    <mergeCell ref="D132:F132"/>
    <mergeCell ref="D373:F373"/>
    <mergeCell ref="D346:F346"/>
    <mergeCell ref="D294:F294"/>
    <mergeCell ref="D314:F314"/>
    <mergeCell ref="D309:F309"/>
    <mergeCell ref="D305:F305"/>
    <mergeCell ref="D312:F312"/>
    <mergeCell ref="D349:F349"/>
    <mergeCell ref="D1:F1"/>
    <mergeCell ref="D128:F128"/>
    <mergeCell ref="D43:E43"/>
    <mergeCell ref="D23:E23"/>
    <mergeCell ref="D44:E44"/>
    <mergeCell ref="D40:E40"/>
    <mergeCell ref="D31:E31"/>
    <mergeCell ref="D32:E32"/>
    <mergeCell ref="D18:E18"/>
    <mergeCell ref="D24:E24"/>
    <mergeCell ref="D26:E26"/>
    <mergeCell ref="D7:E7"/>
    <mergeCell ref="D9:E9"/>
    <mergeCell ref="D12:E12"/>
    <mergeCell ref="D20:E20"/>
    <mergeCell ref="D10:E10"/>
    <mergeCell ref="D16:E16"/>
    <mergeCell ref="D17:E17"/>
    <mergeCell ref="D29:E29"/>
    <mergeCell ref="D33:E33"/>
    <mergeCell ref="D21:E21"/>
    <mergeCell ref="D27:E27"/>
    <mergeCell ref="D22:E22"/>
    <mergeCell ref="D25:E25"/>
    <mergeCell ref="D2:F2"/>
    <mergeCell ref="D4:E4"/>
    <mergeCell ref="D5:E5"/>
    <mergeCell ref="D14:E14"/>
    <mergeCell ref="D6:E6"/>
    <mergeCell ref="D8:E8"/>
    <mergeCell ref="D13:E13"/>
    <mergeCell ref="D399:F399"/>
    <mergeCell ref="D398:F398"/>
    <mergeCell ref="D208:E208"/>
    <mergeCell ref="D216:F216"/>
    <mergeCell ref="D236:E236"/>
    <mergeCell ref="D231:E231"/>
    <mergeCell ref="D215:F215"/>
    <mergeCell ref="D223:E223"/>
    <mergeCell ref="D212:F212"/>
    <mergeCell ref="D224:E224"/>
    <mergeCell ref="D221:E221"/>
    <mergeCell ref="D210:F210"/>
    <mergeCell ref="D19:E19"/>
    <mergeCell ref="D36:E36"/>
    <mergeCell ref="D30:E30"/>
    <mergeCell ref="D28:E28"/>
    <mergeCell ref="D89:E89"/>
    <mergeCell ref="D354:F354"/>
    <mergeCell ref="D343:F343"/>
    <mergeCell ref="D335:F335"/>
    <mergeCell ref="D301:F301"/>
    <mergeCell ref="D329:F329"/>
    <mergeCell ref="D338:F338"/>
    <mergeCell ref="D345:F345"/>
    <mergeCell ref="D341:F341"/>
    <mergeCell ref="D352:F352"/>
    <mergeCell ref="D342:F342"/>
    <mergeCell ref="D336:F336"/>
    <mergeCell ref="D308:F308"/>
    <mergeCell ref="D302:F302"/>
    <mergeCell ref="D317:F317"/>
    <mergeCell ref="D319:F319"/>
    <mergeCell ref="D340:F340"/>
    <mergeCell ref="D339:F339"/>
    <mergeCell ref="D332:F332"/>
    <mergeCell ref="D326:F326"/>
    <mergeCell ref="D321:F321"/>
    <mergeCell ref="D331:F331"/>
    <mergeCell ref="D323:F323"/>
    <mergeCell ref="D316:F316"/>
    <mergeCell ref="D377:F377"/>
    <mergeCell ref="D378:F378"/>
    <mergeCell ref="D412:F412"/>
    <mergeCell ref="D408:F408"/>
    <mergeCell ref="D418:F418"/>
    <mergeCell ref="D415:F415"/>
    <mergeCell ref="D381:F381"/>
    <mergeCell ref="D395:F395"/>
    <mergeCell ref="D396:F396"/>
    <mergeCell ref="D375:F375"/>
    <mergeCell ref="D327:F327"/>
    <mergeCell ref="D353:F353"/>
    <mergeCell ref="A426:B426"/>
    <mergeCell ref="D417:F417"/>
    <mergeCell ref="D424:F424"/>
    <mergeCell ref="D413:F413"/>
    <mergeCell ref="D411:F411"/>
    <mergeCell ref="D402:F402"/>
    <mergeCell ref="D405:F405"/>
    <mergeCell ref="D414:F414"/>
    <mergeCell ref="D409:F409"/>
    <mergeCell ref="D406:F406"/>
    <mergeCell ref="D407:F407"/>
    <mergeCell ref="D374:F374"/>
    <mergeCell ref="D390:F390"/>
    <mergeCell ref="D383:F383"/>
    <mergeCell ref="D416:F416"/>
    <mergeCell ref="D422:F422"/>
    <mergeCell ref="D364:E364"/>
    <mergeCell ref="D367:E367"/>
    <mergeCell ref="D385:F385"/>
    <mergeCell ref="D386:F386"/>
    <mergeCell ref="D372:F372"/>
    <mergeCell ref="D457:F457"/>
    <mergeCell ref="A458:C458"/>
    <mergeCell ref="A453:C453"/>
    <mergeCell ref="A457:C457"/>
    <mergeCell ref="D456:F456"/>
    <mergeCell ref="D330:F330"/>
    <mergeCell ref="D325:F325"/>
    <mergeCell ref="D324:F324"/>
    <mergeCell ref="A428:B428"/>
    <mergeCell ref="D428:E428"/>
    <mergeCell ref="D431:F431"/>
    <mergeCell ref="A434:B434"/>
    <mergeCell ref="D397:F397"/>
    <mergeCell ref="D384:F384"/>
    <mergeCell ref="D388:F388"/>
    <mergeCell ref="D389:F389"/>
    <mergeCell ref="D394:F394"/>
    <mergeCell ref="D387:F387"/>
    <mergeCell ref="D393:F393"/>
    <mergeCell ref="D392:F392"/>
    <mergeCell ref="D423:F423"/>
    <mergeCell ref="A419:B419"/>
    <mergeCell ref="A424:B424"/>
    <mergeCell ref="A423:B423"/>
    <mergeCell ref="D356:F356"/>
    <mergeCell ref="D361:F361"/>
    <mergeCell ref="D371:F371"/>
    <mergeCell ref="D360:F360"/>
    <mergeCell ref="D355:F355"/>
    <mergeCell ref="D370:F370"/>
    <mergeCell ref="D359:F359"/>
    <mergeCell ref="D362:F362"/>
    <mergeCell ref="D363:F363"/>
    <mergeCell ref="D357:F357"/>
    <mergeCell ref="D365:E365"/>
    <mergeCell ref="D366:E366"/>
    <mergeCell ref="D358:F358"/>
    <mergeCell ref="A462:C462"/>
    <mergeCell ref="A455:C455"/>
    <mergeCell ref="A456:C456"/>
    <mergeCell ref="D382:F382"/>
    <mergeCell ref="A427:B427"/>
    <mergeCell ref="D248:E248"/>
    <mergeCell ref="D268:E268"/>
    <mergeCell ref="D193:E193"/>
    <mergeCell ref="D267:E267"/>
    <mergeCell ref="D270:E270"/>
    <mergeCell ref="D242:E242"/>
    <mergeCell ref="D258:E258"/>
    <mergeCell ref="D201:F201"/>
    <mergeCell ref="D195:E195"/>
    <mergeCell ref="D237:E237"/>
    <mergeCell ref="D196:E196"/>
    <mergeCell ref="D234:E234"/>
    <mergeCell ref="D259:E259"/>
    <mergeCell ref="D400:F400"/>
    <mergeCell ref="D318:F318"/>
    <mergeCell ref="D391:F391"/>
    <mergeCell ref="A454:C454"/>
    <mergeCell ref="A459:C459"/>
    <mergeCell ref="D459:F459"/>
    <mergeCell ref="D58:E58"/>
    <mergeCell ref="D61:E61"/>
    <mergeCell ref="D87:E87"/>
    <mergeCell ref="D90:E90"/>
    <mergeCell ref="D68:E68"/>
    <mergeCell ref="D63:E63"/>
    <mergeCell ref="D64:E64"/>
    <mergeCell ref="D82:E82"/>
    <mergeCell ref="D75:E75"/>
    <mergeCell ref="D73:E73"/>
    <mergeCell ref="D71:E71"/>
    <mergeCell ref="D76:E76"/>
    <mergeCell ref="D80:E80"/>
    <mergeCell ref="D86:E86"/>
    <mergeCell ref="D81:E81"/>
    <mergeCell ref="D79:E79"/>
    <mergeCell ref="D84:E84"/>
    <mergeCell ref="D60:E60"/>
    <mergeCell ref="D66:E66"/>
    <mergeCell ref="D94:E94"/>
    <mergeCell ref="D104:E104"/>
    <mergeCell ref="D103:E103"/>
    <mergeCell ref="D118:E118"/>
    <mergeCell ref="D85:E85"/>
    <mergeCell ref="D91:E91"/>
    <mergeCell ref="D113:E113"/>
    <mergeCell ref="D93:E93"/>
    <mergeCell ref="D114:E114"/>
    <mergeCell ref="D122:E122"/>
    <mergeCell ref="D121:E121"/>
    <mergeCell ref="D99:E99"/>
    <mergeCell ref="D100:E100"/>
    <mergeCell ref="D109:E109"/>
    <mergeCell ref="D110:E110"/>
    <mergeCell ref="D116:E116"/>
    <mergeCell ref="D117:E117"/>
    <mergeCell ref="D101:E101"/>
    <mergeCell ref="D111:E111"/>
    <mergeCell ref="D106:E106"/>
    <mergeCell ref="D107:E107"/>
    <mergeCell ref="D105:E105"/>
    <mergeCell ref="D115:E115"/>
    <mergeCell ref="D119:E119"/>
    <mergeCell ref="D45:E45"/>
    <mergeCell ref="D50:E50"/>
    <mergeCell ref="D144:F144"/>
    <mergeCell ref="D102:E102"/>
    <mergeCell ref="D51:E51"/>
    <mergeCell ref="D74:E74"/>
    <mergeCell ref="D83:E83"/>
    <mergeCell ref="D65:E65"/>
    <mergeCell ref="D67:E67"/>
    <mergeCell ref="D62:E62"/>
    <mergeCell ref="D92:E92"/>
    <mergeCell ref="D72:E72"/>
    <mergeCell ref="D136:F136"/>
    <mergeCell ref="D141:F141"/>
    <mergeCell ref="D88:E88"/>
    <mergeCell ref="D108:E108"/>
    <mergeCell ref="D95:E95"/>
    <mergeCell ref="D96:E96"/>
    <mergeCell ref="D97:E97"/>
    <mergeCell ref="D98:E98"/>
    <mergeCell ref="D112:E112"/>
    <mergeCell ref="D123:E123"/>
    <mergeCell ref="D120:E120"/>
    <mergeCell ref="D124:E124"/>
    <mergeCell ref="D153:F153"/>
    <mergeCell ref="D135:F135"/>
    <mergeCell ref="D151:F151"/>
    <mergeCell ref="D155:F155"/>
    <mergeCell ref="D145:F145"/>
    <mergeCell ref="D148:F148"/>
    <mergeCell ref="D146:F146"/>
    <mergeCell ref="D143:F143"/>
    <mergeCell ref="D147:F147"/>
    <mergeCell ref="D142:F142"/>
    <mergeCell ref="D150:F150"/>
    <mergeCell ref="D140:F140"/>
    <mergeCell ref="D175:E175"/>
    <mergeCell ref="D178:E178"/>
    <mergeCell ref="D180:E180"/>
    <mergeCell ref="D160:F160"/>
    <mergeCell ref="D177:E177"/>
    <mergeCell ref="D179:E179"/>
    <mergeCell ref="D173:E173"/>
    <mergeCell ref="D169:F169"/>
    <mergeCell ref="D162:F162"/>
    <mergeCell ref="D163:F163"/>
    <mergeCell ref="D168:F168"/>
    <mergeCell ref="D167:F167"/>
    <mergeCell ref="D170:F170"/>
    <mergeCell ref="D166:F166"/>
    <mergeCell ref="D174:E174"/>
    <mergeCell ref="D171:F171"/>
    <mergeCell ref="D172:F172"/>
    <mergeCell ref="D176:E176"/>
    <mergeCell ref="D165:F165"/>
    <mergeCell ref="A466:C466"/>
    <mergeCell ref="A464:C464"/>
    <mergeCell ref="A460:C460"/>
    <mergeCell ref="A461:C461"/>
    <mergeCell ref="A463:C463"/>
    <mergeCell ref="A429:B429"/>
    <mergeCell ref="A437:B437"/>
    <mergeCell ref="D455:F455"/>
    <mergeCell ref="A446:B446"/>
    <mergeCell ref="A439:B439"/>
    <mergeCell ref="A435:B435"/>
    <mergeCell ref="A438:B438"/>
    <mergeCell ref="A433:B433"/>
    <mergeCell ref="A430:B430"/>
    <mergeCell ref="D432:F432"/>
    <mergeCell ref="A440:B440"/>
    <mergeCell ref="A442:B442"/>
    <mergeCell ref="D447:F447"/>
    <mergeCell ref="D458:F458"/>
    <mergeCell ref="D454:F454"/>
    <mergeCell ref="D453:F453"/>
    <mergeCell ref="D460:F460"/>
    <mergeCell ref="A452:C452"/>
    <mergeCell ref="D452:F452"/>
  </mergeCells>
  <phoneticPr fontId="2" type="noConversion"/>
  <pageMargins left="0.2" right="0.34" top="0.22" bottom="0.27" header="0.16" footer="0.13"/>
  <pageSetup paperSize="9" scale="75" orientation="portrait" horizontalDpi="300" verticalDpi="300" r:id="rId1"/>
  <headerFooter alignWithMargins="0"/>
  <rowBreaks count="1" manualBreakCount="1">
    <brk id="503" max="16383" man="1"/>
  </rowBreaks>
  <colBreaks count="1" manualBreakCount="1">
    <brk id="6" max="1048575" man="1"/>
  </colBreaks>
  <ignoredErrors>
    <ignoredError sqref="F428 F17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Admin</cp:lastModifiedBy>
  <cp:lastPrinted>2016-06-10T11:03:59Z</cp:lastPrinted>
  <dcterms:created xsi:type="dcterms:W3CDTF">2011-03-04T18:06:44Z</dcterms:created>
  <dcterms:modified xsi:type="dcterms:W3CDTF">2016-06-10T11:29:44Z</dcterms:modified>
</cp:coreProperties>
</file>