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трог.изд" sheetId="1" r:id="rId1"/>
    <sheet name="погонаж.изд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4" i="1"/>
  <c r="F55"/>
  <c r="F56"/>
  <c r="F57"/>
  <c r="F58"/>
  <c r="F49"/>
  <c r="F50"/>
  <c r="F51"/>
  <c r="F52"/>
  <c r="F53"/>
  <c r="F45"/>
  <c r="F46"/>
  <c r="F40"/>
  <c r="F41"/>
  <c r="F42"/>
  <c r="F43"/>
  <c r="F36"/>
  <c r="F37"/>
  <c r="F38"/>
  <c r="F39"/>
  <c r="F32"/>
  <c r="F33"/>
  <c r="F34"/>
  <c r="F35"/>
  <c r="F29"/>
  <c r="F30"/>
  <c r="F31"/>
  <c r="F24"/>
  <c r="F25"/>
  <c r="F26"/>
  <c r="F27"/>
  <c r="F28"/>
  <c r="F23"/>
  <c r="F21"/>
  <c r="F22"/>
  <c r="H22"/>
  <c r="J22"/>
  <c r="J21"/>
  <c r="H21" s="1"/>
  <c r="I22"/>
  <c r="G22" s="1"/>
  <c r="I21"/>
  <c r="G21"/>
  <c r="K22"/>
  <c r="K21"/>
  <c r="L58"/>
  <c r="L57"/>
  <c r="L56"/>
  <c r="L55"/>
  <c r="L54"/>
  <c r="L53"/>
  <c r="L52"/>
  <c r="L51"/>
  <c r="L50"/>
  <c r="L49"/>
  <c r="L46"/>
  <c r="L45"/>
  <c r="L43"/>
  <c r="L41"/>
  <c r="L42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F19"/>
  <c r="F20"/>
  <c r="F14"/>
  <c r="F15"/>
  <c r="F16"/>
  <c r="F17"/>
  <c r="F18"/>
  <c r="G20"/>
  <c r="G15"/>
  <c r="G16"/>
  <c r="G17"/>
  <c r="G18"/>
  <c r="G19"/>
  <c r="H15"/>
  <c r="H16"/>
  <c r="H17"/>
  <c r="H18"/>
  <c r="H19"/>
  <c r="H20"/>
  <c r="H14"/>
  <c r="J19"/>
  <c r="J20"/>
  <c r="J15"/>
  <c r="J16"/>
  <c r="J17"/>
  <c r="J18"/>
  <c r="J14"/>
  <c r="I17"/>
  <c r="I18"/>
  <c r="I19"/>
  <c r="I20"/>
  <c r="I15"/>
  <c r="I16"/>
  <c r="I14"/>
  <c r="G14" s="1"/>
  <c r="K20"/>
  <c r="K19"/>
  <c r="K18"/>
  <c r="K17"/>
  <c r="K16"/>
  <c r="K15"/>
  <c r="K14"/>
  <c r="L20"/>
  <c r="L19"/>
  <c r="L18"/>
  <c r="L17"/>
  <c r="L16"/>
  <c r="L15"/>
  <c r="L14"/>
  <c r="F12"/>
  <c r="F13"/>
  <c r="F9"/>
  <c r="F10"/>
  <c r="F11"/>
  <c r="H10"/>
  <c r="H11"/>
  <c r="H12"/>
  <c r="H13"/>
  <c r="G13"/>
  <c r="G10"/>
  <c r="G11"/>
  <c r="G12"/>
  <c r="J10"/>
  <c r="J11"/>
  <c r="J12"/>
  <c r="J13"/>
  <c r="J9"/>
  <c r="H9" s="1"/>
  <c r="I10"/>
  <c r="I11"/>
  <c r="I12"/>
  <c r="I13"/>
  <c r="I9"/>
  <c r="G9" s="1"/>
  <c r="K13"/>
  <c r="K12"/>
  <c r="K11"/>
  <c r="K10"/>
  <c r="K9"/>
  <c r="L13"/>
  <c r="L12"/>
  <c r="L11"/>
  <c r="L10"/>
  <c r="L9"/>
  <c r="K8"/>
  <c r="K7"/>
  <c r="K6"/>
  <c r="K5"/>
  <c r="K4"/>
  <c r="K3"/>
  <c r="H8"/>
  <c r="H4"/>
  <c r="H5"/>
  <c r="H6"/>
  <c r="H7"/>
  <c r="H3"/>
  <c r="G4"/>
  <c r="G5"/>
  <c r="G6"/>
  <c r="G7"/>
  <c r="G8"/>
  <c r="G3"/>
  <c r="F7"/>
  <c r="F8"/>
  <c r="F4"/>
  <c r="F5"/>
  <c r="F6"/>
  <c r="F3"/>
  <c r="J6"/>
  <c r="J8"/>
  <c r="I6"/>
  <c r="I8"/>
  <c r="L8"/>
  <c r="L7"/>
  <c r="J7" s="1"/>
  <c r="L6"/>
  <c r="I3"/>
  <c r="L5"/>
  <c r="J5" s="1"/>
  <c r="L4"/>
  <c r="J4" s="1"/>
  <c r="L3"/>
  <c r="J3" s="1"/>
  <c r="I4" l="1"/>
  <c r="I7"/>
  <c r="I5"/>
</calcChain>
</file>

<file path=xl/sharedStrings.xml><?xml version="1.0" encoding="utf-8"?>
<sst xmlns="http://schemas.openxmlformats.org/spreadsheetml/2006/main" count="262" uniqueCount="152">
  <si>
    <t>размеры и сечения.мм</t>
  </si>
  <si>
    <t>цена м куб сортАB</t>
  </si>
  <si>
    <t>цена м куб сорт С</t>
  </si>
  <si>
    <t>шт упаковке</t>
  </si>
  <si>
    <t>наименование</t>
  </si>
  <si>
    <t>шт в м куб</t>
  </si>
  <si>
    <t>доска пола(европол)</t>
  </si>
  <si>
    <t>28*95*6000</t>
  </si>
  <si>
    <t>28*125*6000</t>
  </si>
  <si>
    <t>28*145*6000</t>
  </si>
  <si>
    <t>36*95*6000</t>
  </si>
  <si>
    <t>36*125*6000</t>
  </si>
  <si>
    <t>36*145*6000</t>
  </si>
  <si>
    <t>блок хаус</t>
  </si>
  <si>
    <t>21*95*6000</t>
  </si>
  <si>
    <t>29*145*6000</t>
  </si>
  <si>
    <t>37*145*6000</t>
  </si>
  <si>
    <t>37*170*6000</t>
  </si>
  <si>
    <t>37*190*6000</t>
  </si>
  <si>
    <t>имитация бруса</t>
  </si>
  <si>
    <t>18*145*6000</t>
  </si>
  <si>
    <t>18*190*6000</t>
  </si>
  <si>
    <t>21*145*6000</t>
  </si>
  <si>
    <t>21*190*6000</t>
  </si>
  <si>
    <t>евровагонка</t>
  </si>
  <si>
    <t>12.5*96*3000</t>
  </si>
  <si>
    <t>16*96*3000</t>
  </si>
  <si>
    <t>строганная доска</t>
  </si>
  <si>
    <t>18*100*6000</t>
  </si>
  <si>
    <t>18*150*6000</t>
  </si>
  <si>
    <t>18*195*6000</t>
  </si>
  <si>
    <t>21*100*6000</t>
  </si>
  <si>
    <t>21*150*6000</t>
  </si>
  <si>
    <t>21*195*6000</t>
  </si>
  <si>
    <t>36*100*6000</t>
  </si>
  <si>
    <t>36*130*6000</t>
  </si>
  <si>
    <t>36*150*6000</t>
  </si>
  <si>
    <t>36*180*6000</t>
  </si>
  <si>
    <t>36*200*6000</t>
  </si>
  <si>
    <t>46*100*6000</t>
  </si>
  <si>
    <t>46*130*6000</t>
  </si>
  <si>
    <t>46*150*6000</t>
  </si>
  <si>
    <t>46*200*6000</t>
  </si>
  <si>
    <t>брус свеженапиленный</t>
  </si>
  <si>
    <t>100*100*6000</t>
  </si>
  <si>
    <t xml:space="preserve">кв.м </t>
  </si>
  <si>
    <t>100*150*6000</t>
  </si>
  <si>
    <t>150*150*6000</t>
  </si>
  <si>
    <t>вагонка осиновая</t>
  </si>
  <si>
    <t>19000/B</t>
  </si>
  <si>
    <t>доска строительная</t>
  </si>
  <si>
    <t>25*100*6000</t>
  </si>
  <si>
    <t>дюймовка</t>
  </si>
  <si>
    <t>с обзолом</t>
  </si>
  <si>
    <t>без обзола</t>
  </si>
  <si>
    <t>25*100*3000</t>
  </si>
  <si>
    <t>Щит мебельный ель</t>
  </si>
  <si>
    <t>20 мм/30/40/50/60</t>
  </si>
  <si>
    <t>щит мебельный сосна</t>
  </si>
  <si>
    <t>Доска обрезная</t>
  </si>
  <si>
    <t>40*100*6000</t>
  </si>
  <si>
    <t>40*130*6000</t>
  </si>
  <si>
    <t>40*150*6000</t>
  </si>
  <si>
    <t>40*180*6000</t>
  </si>
  <si>
    <t>40*200*6000</t>
  </si>
  <si>
    <t>50*100*6000</t>
  </si>
  <si>
    <t>50*130*6000</t>
  </si>
  <si>
    <t>50*150*6000</t>
  </si>
  <si>
    <t>50*180*6000</t>
  </si>
  <si>
    <t>50*200*6000</t>
  </si>
  <si>
    <t>цена за упаковку cорт AB</t>
  </si>
  <si>
    <t>цена за упаковку cорт С</t>
  </si>
  <si>
    <t>кубатура 1 шт</t>
  </si>
  <si>
    <t>цена за шт AB</t>
  </si>
  <si>
    <t>цена за шт C</t>
  </si>
  <si>
    <t>ед.измерения</t>
  </si>
  <si>
    <t>цена за м</t>
  </si>
  <si>
    <t>сорт/материал</t>
  </si>
  <si>
    <t>плинтус</t>
  </si>
  <si>
    <t>пл 25 12*25 фиг</t>
  </si>
  <si>
    <t>м/п</t>
  </si>
  <si>
    <t>сорт А/сосна</t>
  </si>
  <si>
    <t>пл 30 12*30 фиг/глад</t>
  </si>
  <si>
    <t>пл 35 12*35 фиг/глад</t>
  </si>
  <si>
    <t>пл 43 12*43 фиг/глад</t>
  </si>
  <si>
    <t>пл 45 12*45 универсал</t>
  </si>
  <si>
    <t>пл 50 12*50 равно/разнопол</t>
  </si>
  <si>
    <t>пл 55 12*55 равнополочный</t>
  </si>
  <si>
    <t>пл 50 12*50 евро</t>
  </si>
  <si>
    <t>пл 60 12*60 евро</t>
  </si>
  <si>
    <t>пл 60 12*60 разнополочный</t>
  </si>
  <si>
    <t>пл 43 12*43 АВ</t>
  </si>
  <si>
    <t>сорт АВ/ель,сосна</t>
  </si>
  <si>
    <t>Раскладка</t>
  </si>
  <si>
    <t>Р 30 8*30 фиг/глад/сфера</t>
  </si>
  <si>
    <t>сортА/сосна</t>
  </si>
  <si>
    <t>Р 40 8*40 фиг/глад/сфера</t>
  </si>
  <si>
    <t>Р 50 гладкая</t>
  </si>
  <si>
    <t>Р 20 8*20 глад/выям/пирам</t>
  </si>
  <si>
    <t>штапик оконный</t>
  </si>
  <si>
    <t>ель,сосна</t>
  </si>
  <si>
    <t>Р 14 14*14 угловая</t>
  </si>
  <si>
    <t>Р 10 10*10 шкант</t>
  </si>
  <si>
    <t>Р 15 15*15 шкант</t>
  </si>
  <si>
    <t>рейка 50*8(вкладка в ДНТ)</t>
  </si>
  <si>
    <t>рейка 60*8(вкладка в ДНТ)</t>
  </si>
  <si>
    <t>Наличник</t>
  </si>
  <si>
    <t>Н 50 (шир) 12*50</t>
  </si>
  <si>
    <t>Н 60 (шир) 12*60</t>
  </si>
  <si>
    <t>Н 70 (шир) 12*70</t>
  </si>
  <si>
    <t>Н 80 (шир) 12*80</t>
  </si>
  <si>
    <t>Н 90 (шир) 12*90</t>
  </si>
  <si>
    <t>Н 100 (шир) 12*100</t>
  </si>
  <si>
    <t>Н 120 (шир) 12*120</t>
  </si>
  <si>
    <t>Н 140 (шир) 12*140</t>
  </si>
  <si>
    <t>Уголок</t>
  </si>
  <si>
    <t>Уг 50 50*50 глад/фигур</t>
  </si>
  <si>
    <t>Уг 40 40*40 глад/фигур</t>
  </si>
  <si>
    <t>Уг 30 30*30 глад/фигур</t>
  </si>
  <si>
    <t>Уг 20 20*20 глад/фигур</t>
  </si>
  <si>
    <t>Уг внутренний 20*20</t>
  </si>
  <si>
    <t>Поручень</t>
  </si>
  <si>
    <t>Пор 55 43*55</t>
  </si>
  <si>
    <t>Пор 70 43*70</t>
  </si>
  <si>
    <t>Пор 80 43*80</t>
  </si>
  <si>
    <t>Пор 55 АВ 43*55*3м</t>
  </si>
  <si>
    <t>сортАВ/ель,сосна</t>
  </si>
  <si>
    <t>Пор 70 АВ 43*70*3м</t>
  </si>
  <si>
    <t>Подбалясеник</t>
  </si>
  <si>
    <t>ДНТ 70 23*70 вкл 10*50</t>
  </si>
  <si>
    <t>ДНТ 80 23*80 вкл 10*60</t>
  </si>
  <si>
    <t>Балясина</t>
  </si>
  <si>
    <t>Б 45 45*45*900</t>
  </si>
  <si>
    <t>шт</t>
  </si>
  <si>
    <t>Б 50 50*50*900</t>
  </si>
  <si>
    <t>Б 45 АВ 45*45*900</t>
  </si>
  <si>
    <t>Столбы</t>
  </si>
  <si>
    <t>СТ 80 80*80*1200</t>
  </si>
  <si>
    <t>Ст 80 АВ 80*80*1200</t>
  </si>
  <si>
    <t>Ст 90 АВ 90*90*1200</t>
  </si>
  <si>
    <t>Ст 100 100*100*1200</t>
  </si>
  <si>
    <t>Ст 90 90*90*1200</t>
  </si>
  <si>
    <t>Ст 100 АВ 100*100*1200</t>
  </si>
  <si>
    <t>Колонна</t>
  </si>
  <si>
    <t>сосна</t>
  </si>
  <si>
    <t>колонна АВ сорт</t>
  </si>
  <si>
    <t>ель/сосна</t>
  </si>
  <si>
    <t>50-110руб,60-130</t>
  </si>
  <si>
    <t>80-300,45-75 руб</t>
  </si>
  <si>
    <t>8-981-435-30-22</t>
  </si>
  <si>
    <t>8-900-551-10-42</t>
  </si>
  <si>
    <t>Ольга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</si>
</sst>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0" fontId="0" fillId="0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zoomScale="96" zoomScaleNormal="96" workbookViewId="0">
      <selection activeCell="B8" sqref="B8"/>
    </sheetView>
  </sheetViews>
  <sheetFormatPr defaultRowHeight="15"/>
  <cols>
    <col min="1" max="1" width="23.42578125" style="1" customWidth="1"/>
    <col min="2" max="2" width="18.28515625" style="1" customWidth="1"/>
    <col min="3" max="3" width="11.5703125" style="1" customWidth="1"/>
    <col min="4" max="4" width="12.140625" style="1" customWidth="1"/>
    <col min="5" max="8" width="9.140625" style="1"/>
    <col min="9" max="9" width="12.5703125" style="1" customWidth="1"/>
    <col min="10" max="10" width="9.140625" style="1"/>
    <col min="11" max="11" width="9.5703125" style="1" customWidth="1"/>
    <col min="12" max="12" width="17.5703125" style="1" customWidth="1"/>
    <col min="13" max="16384" width="9.140625" style="1"/>
  </cols>
  <sheetData>
    <row r="1" spans="1:12">
      <c r="A1" s="7" t="s">
        <v>149</v>
      </c>
      <c r="B1" s="7" t="s">
        <v>150</v>
      </c>
      <c r="C1" s="7" t="s">
        <v>151</v>
      </c>
    </row>
    <row r="2" spans="1:12" ht="45">
      <c r="A2" s="2" t="s">
        <v>4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4" t="s">
        <v>73</v>
      </c>
      <c r="H2" s="4" t="s">
        <v>74</v>
      </c>
      <c r="I2" s="4" t="s">
        <v>70</v>
      </c>
      <c r="J2" s="4" t="s">
        <v>71</v>
      </c>
      <c r="K2" s="4" t="s">
        <v>45</v>
      </c>
      <c r="L2" s="3" t="s">
        <v>72</v>
      </c>
    </row>
    <row r="3" spans="1:12">
      <c r="A3" s="5" t="s">
        <v>6</v>
      </c>
      <c r="B3" s="1" t="s">
        <v>7</v>
      </c>
      <c r="C3" s="1">
        <v>13000</v>
      </c>
      <c r="D3" s="1">
        <v>8000</v>
      </c>
      <c r="E3" s="1">
        <v>5</v>
      </c>
      <c r="F3" s="1">
        <f>1/L3</f>
        <v>62.656641604010019</v>
      </c>
      <c r="G3" s="1">
        <f>I3/E3</f>
        <v>207.48000000000002</v>
      </c>
      <c r="H3" s="1">
        <f>J3/E3</f>
        <v>127.68000000000002</v>
      </c>
      <c r="I3" s="1">
        <f t="shared" ref="I3:I9" si="0">L3*E3*C3</f>
        <v>1037.4000000000001</v>
      </c>
      <c r="J3" s="1">
        <f t="shared" ref="J3:J9" si="1">L3*E3*D3</f>
        <v>638.40000000000009</v>
      </c>
      <c r="K3" s="1">
        <f>0.095*6*5</f>
        <v>2.8500000000000005</v>
      </c>
      <c r="L3" s="1">
        <f>0.028*0.095*6</f>
        <v>1.5960000000000002E-2</v>
      </c>
    </row>
    <row r="4" spans="1:12">
      <c r="B4" s="1" t="s">
        <v>8</v>
      </c>
      <c r="C4" s="1">
        <v>13000</v>
      </c>
      <c r="D4" s="1">
        <v>8000</v>
      </c>
      <c r="E4" s="1">
        <v>4</v>
      </c>
      <c r="F4" s="1">
        <f t="shared" ref="F4:F58" si="2">1/L4</f>
        <v>47.619047619047613</v>
      </c>
      <c r="G4" s="1">
        <f t="shared" ref="G4:G22" si="3">I4/E4</f>
        <v>273</v>
      </c>
      <c r="H4" s="1">
        <f t="shared" ref="H4:H13" si="4">J4/E4</f>
        <v>168</v>
      </c>
      <c r="I4" s="1">
        <f t="shared" si="0"/>
        <v>1092</v>
      </c>
      <c r="J4" s="1">
        <f t="shared" si="1"/>
        <v>672</v>
      </c>
      <c r="K4" s="1">
        <f>0.125*6*4</f>
        <v>3</v>
      </c>
      <c r="L4" s="1">
        <f>0.028*0.125*6</f>
        <v>2.1000000000000001E-2</v>
      </c>
    </row>
    <row r="5" spans="1:12">
      <c r="B5" s="1" t="s">
        <v>9</v>
      </c>
      <c r="C5" s="1">
        <v>13000</v>
      </c>
      <c r="D5" s="1">
        <v>8000</v>
      </c>
      <c r="E5" s="1">
        <v>4</v>
      </c>
      <c r="F5" s="1">
        <f t="shared" si="2"/>
        <v>41.050903119868643</v>
      </c>
      <c r="G5" s="1">
        <f t="shared" si="3"/>
        <v>316.67999999999995</v>
      </c>
      <c r="H5" s="1">
        <f t="shared" si="4"/>
        <v>194.87999999999997</v>
      </c>
      <c r="I5" s="1">
        <f t="shared" si="0"/>
        <v>1266.7199999999998</v>
      </c>
      <c r="J5" s="1">
        <f t="shared" si="1"/>
        <v>779.51999999999987</v>
      </c>
      <c r="K5" s="1">
        <f>0.145*6*4</f>
        <v>3.4799999999999995</v>
      </c>
      <c r="L5" s="1">
        <f>0.028*0.145*6</f>
        <v>2.4359999999999996E-2</v>
      </c>
    </row>
    <row r="6" spans="1:12">
      <c r="B6" s="1" t="s">
        <v>10</v>
      </c>
      <c r="C6" s="1">
        <v>12500</v>
      </c>
      <c r="D6" s="1">
        <v>6000</v>
      </c>
      <c r="E6" s="1">
        <v>4</v>
      </c>
      <c r="F6" s="1">
        <f t="shared" si="2"/>
        <v>48.732943469785575</v>
      </c>
      <c r="G6" s="1">
        <f t="shared" si="3"/>
        <v>256.5</v>
      </c>
      <c r="H6" s="1">
        <f t="shared" si="4"/>
        <v>123.12</v>
      </c>
      <c r="I6" s="1">
        <f t="shared" si="0"/>
        <v>1026</v>
      </c>
      <c r="J6" s="1">
        <f t="shared" si="1"/>
        <v>492.48</v>
      </c>
      <c r="K6" s="1">
        <f>0.095*6*4</f>
        <v>2.2800000000000002</v>
      </c>
      <c r="L6" s="1">
        <f>0.036*0.095*6</f>
        <v>2.052E-2</v>
      </c>
    </row>
    <row r="7" spans="1:12">
      <c r="B7" s="1" t="s">
        <v>11</v>
      </c>
      <c r="C7" s="1">
        <v>12500</v>
      </c>
      <c r="D7" s="1">
        <v>6000</v>
      </c>
      <c r="E7" s="1">
        <v>3</v>
      </c>
      <c r="F7" s="1">
        <f t="shared" si="2"/>
        <v>37.037037037037045</v>
      </c>
      <c r="G7" s="1">
        <f t="shared" si="3"/>
        <v>337.49999999999994</v>
      </c>
      <c r="H7" s="1">
        <f t="shared" si="4"/>
        <v>161.99999999999997</v>
      </c>
      <c r="I7" s="1">
        <f t="shared" si="0"/>
        <v>1012.4999999999999</v>
      </c>
      <c r="J7" s="1">
        <f t="shared" si="1"/>
        <v>485.99999999999994</v>
      </c>
      <c r="K7" s="1">
        <f>0.125*6*3</f>
        <v>2.25</v>
      </c>
      <c r="L7" s="1">
        <f>0.036*0.125*6</f>
        <v>2.6999999999999996E-2</v>
      </c>
    </row>
    <row r="8" spans="1:12">
      <c r="B8" s="1" t="s">
        <v>12</v>
      </c>
      <c r="C8" s="1">
        <v>12500</v>
      </c>
      <c r="D8" s="1">
        <v>8000</v>
      </c>
      <c r="E8" s="1">
        <v>3</v>
      </c>
      <c r="F8" s="1">
        <f t="shared" si="2"/>
        <v>31.928480204342279</v>
      </c>
      <c r="G8" s="1">
        <f t="shared" si="3"/>
        <v>391.49999999999994</v>
      </c>
      <c r="H8" s="1">
        <f t="shared" si="4"/>
        <v>250.55999999999997</v>
      </c>
      <c r="I8" s="1">
        <f t="shared" si="0"/>
        <v>1174.4999999999998</v>
      </c>
      <c r="J8" s="1">
        <f t="shared" si="1"/>
        <v>751.68</v>
      </c>
      <c r="K8" s="1">
        <f>0.145*6*3</f>
        <v>2.6099999999999994</v>
      </c>
      <c r="L8" s="1">
        <f>0.036*0.145*6</f>
        <v>3.1319999999999994E-2</v>
      </c>
    </row>
    <row r="9" spans="1:12">
      <c r="A9" s="5" t="s">
        <v>13</v>
      </c>
      <c r="B9" s="1" t="s">
        <v>14</v>
      </c>
      <c r="C9" s="1">
        <v>12000</v>
      </c>
      <c r="D9" s="1">
        <v>8000</v>
      </c>
      <c r="E9" s="1">
        <v>6</v>
      </c>
      <c r="F9" s="1">
        <f t="shared" si="2"/>
        <v>83.542188805346683</v>
      </c>
      <c r="G9" s="6">
        <f t="shared" si="3"/>
        <v>143.64000000000001</v>
      </c>
      <c r="H9" s="6">
        <f t="shared" si="4"/>
        <v>95.76</v>
      </c>
      <c r="I9" s="6">
        <f t="shared" si="0"/>
        <v>861.84000000000015</v>
      </c>
      <c r="J9" s="6">
        <f t="shared" si="1"/>
        <v>574.56000000000006</v>
      </c>
      <c r="K9" s="1">
        <f>0.095*6*6</f>
        <v>3.4200000000000004</v>
      </c>
      <c r="L9" s="1">
        <f>0.021*0.095*6</f>
        <v>1.1970000000000001E-2</v>
      </c>
    </row>
    <row r="10" spans="1:12">
      <c r="B10" s="1" t="s">
        <v>15</v>
      </c>
      <c r="C10" s="1">
        <v>13000</v>
      </c>
      <c r="D10" s="1">
        <v>8000</v>
      </c>
      <c r="E10" s="1">
        <v>4</v>
      </c>
      <c r="F10" s="1">
        <f t="shared" si="2"/>
        <v>39.635354736424901</v>
      </c>
      <c r="G10" s="6">
        <f t="shared" si="3"/>
        <v>327.98999999999995</v>
      </c>
      <c r="H10" s="6">
        <f t="shared" si="4"/>
        <v>201.83999999999997</v>
      </c>
      <c r="I10" s="6">
        <f t="shared" ref="I10:I13" si="5">L10*E10*C10</f>
        <v>1311.9599999999998</v>
      </c>
      <c r="J10" s="6">
        <f t="shared" ref="J10:J13" si="6">L10*E10*D10</f>
        <v>807.3599999999999</v>
      </c>
      <c r="K10" s="1">
        <f>0.145*6*4</f>
        <v>3.4799999999999995</v>
      </c>
      <c r="L10" s="1">
        <f>0.029*0.145*6</f>
        <v>2.5229999999999995E-2</v>
      </c>
    </row>
    <row r="11" spans="1:12">
      <c r="B11" s="1" t="s">
        <v>16</v>
      </c>
      <c r="C11" s="1">
        <v>12500</v>
      </c>
      <c r="D11" s="1">
        <v>8000</v>
      </c>
      <c r="E11" s="1">
        <v>3</v>
      </c>
      <c r="F11" s="1">
        <f t="shared" si="2"/>
        <v>31.065548306927621</v>
      </c>
      <c r="G11" s="6">
        <f t="shared" si="3"/>
        <v>402.37499999999994</v>
      </c>
      <c r="H11" s="6">
        <f t="shared" si="4"/>
        <v>257.52</v>
      </c>
      <c r="I11" s="6">
        <f t="shared" si="5"/>
        <v>1207.1249999999998</v>
      </c>
      <c r="J11" s="6">
        <f t="shared" si="6"/>
        <v>772.56</v>
      </c>
      <c r="K11" s="1">
        <f>0.145*6*3</f>
        <v>2.6099999999999994</v>
      </c>
      <c r="L11" s="1">
        <f>0.037*0.145*6</f>
        <v>3.2189999999999996E-2</v>
      </c>
    </row>
    <row r="12" spans="1:12">
      <c r="B12" s="1" t="s">
        <v>17</v>
      </c>
      <c r="C12" s="1">
        <v>12300</v>
      </c>
      <c r="D12" s="1">
        <v>8000</v>
      </c>
      <c r="E12" s="1">
        <v>2</v>
      </c>
      <c r="F12" s="1">
        <f t="shared" si="2"/>
        <v>26.49708532061473</v>
      </c>
      <c r="G12" s="6">
        <f t="shared" si="3"/>
        <v>464.20200000000006</v>
      </c>
      <c r="H12" s="6">
        <f t="shared" si="4"/>
        <v>301.92</v>
      </c>
      <c r="I12" s="6">
        <f t="shared" si="5"/>
        <v>928.40400000000011</v>
      </c>
      <c r="J12" s="6">
        <f t="shared" si="6"/>
        <v>603.84</v>
      </c>
      <c r="K12" s="1">
        <f>0.17*6*2</f>
        <v>2.04</v>
      </c>
      <c r="L12" s="1">
        <f>0.037*0.17*6</f>
        <v>3.7740000000000003E-2</v>
      </c>
    </row>
    <row r="13" spans="1:12">
      <c r="B13" s="1" t="s">
        <v>18</v>
      </c>
      <c r="C13" s="1">
        <v>12600</v>
      </c>
      <c r="D13" s="1">
        <v>8000</v>
      </c>
      <c r="E13" s="1">
        <v>2</v>
      </c>
      <c r="F13" s="1">
        <f t="shared" si="2"/>
        <v>23.707918444760551</v>
      </c>
      <c r="G13" s="6">
        <f t="shared" si="3"/>
        <v>531.46799999999996</v>
      </c>
      <c r="H13" s="6">
        <f t="shared" si="4"/>
        <v>337.43999999999994</v>
      </c>
      <c r="I13" s="6">
        <f t="shared" si="5"/>
        <v>1062.9359999999999</v>
      </c>
      <c r="J13" s="6">
        <f t="shared" si="6"/>
        <v>674.87999999999988</v>
      </c>
      <c r="K13" s="1">
        <f>0.19*6*2</f>
        <v>2.2800000000000002</v>
      </c>
      <c r="L13" s="1">
        <f>0.037*0.19*6</f>
        <v>4.2179999999999995E-2</v>
      </c>
    </row>
    <row r="14" spans="1:12">
      <c r="A14" s="5" t="s">
        <v>19</v>
      </c>
      <c r="B14" s="1" t="s">
        <v>20</v>
      </c>
      <c r="C14" s="1">
        <v>13800</v>
      </c>
      <c r="D14" s="1">
        <v>8000</v>
      </c>
      <c r="E14" s="1">
        <v>6</v>
      </c>
      <c r="F14" s="1">
        <f t="shared" si="2"/>
        <v>63.856960408684557</v>
      </c>
      <c r="G14" s="6">
        <f t="shared" si="3"/>
        <v>216.10799999999998</v>
      </c>
      <c r="H14" s="6">
        <f>J14/E14</f>
        <v>125.27999999999999</v>
      </c>
      <c r="I14" s="6">
        <f>L14*E14*C14</f>
        <v>1296.6479999999999</v>
      </c>
      <c r="J14" s="6">
        <f>L14*E14*D14</f>
        <v>751.68</v>
      </c>
      <c r="K14" s="1">
        <f>0.145*6*6</f>
        <v>5.2199999999999989</v>
      </c>
      <c r="L14" s="1">
        <f>0.018*0.145*6</f>
        <v>1.5659999999999997E-2</v>
      </c>
    </row>
    <row r="15" spans="1:12">
      <c r="B15" s="1" t="s">
        <v>21</v>
      </c>
      <c r="C15" s="1">
        <v>13800</v>
      </c>
      <c r="D15" s="1">
        <v>8000</v>
      </c>
      <c r="E15" s="1">
        <v>4</v>
      </c>
      <c r="F15" s="1">
        <f t="shared" si="2"/>
        <v>48.732943469785575</v>
      </c>
      <c r="G15" s="6">
        <f t="shared" si="3"/>
        <v>283.17599999999999</v>
      </c>
      <c r="H15" s="6">
        <f t="shared" ref="H15:H22" si="7">J15/E15</f>
        <v>164.16</v>
      </c>
      <c r="I15" s="6">
        <f t="shared" ref="I15:I20" si="8">L15*E15*C15</f>
        <v>1132.704</v>
      </c>
      <c r="J15" s="6">
        <f t="shared" ref="J15:J20" si="9">L15*E15*D15</f>
        <v>656.64</v>
      </c>
      <c r="K15" s="1">
        <f>0.19*6*4</f>
        <v>4.5600000000000005</v>
      </c>
      <c r="L15" s="1">
        <f>0.018*0.19*6</f>
        <v>2.052E-2</v>
      </c>
    </row>
    <row r="16" spans="1:12">
      <c r="B16" s="1" t="s">
        <v>22</v>
      </c>
      <c r="C16" s="1">
        <v>13500</v>
      </c>
      <c r="D16" s="1">
        <v>8000</v>
      </c>
      <c r="E16" s="1">
        <v>5</v>
      </c>
      <c r="F16" s="1">
        <f t="shared" si="2"/>
        <v>54.734537493158179</v>
      </c>
      <c r="G16" s="6">
        <f t="shared" si="3"/>
        <v>246.64500000000004</v>
      </c>
      <c r="H16" s="6">
        <f t="shared" si="7"/>
        <v>146.16000000000003</v>
      </c>
      <c r="I16" s="6">
        <f t="shared" si="8"/>
        <v>1233.2250000000001</v>
      </c>
      <c r="J16" s="6">
        <f t="shared" si="9"/>
        <v>730.80000000000007</v>
      </c>
      <c r="K16" s="1">
        <f>0.145*6*5</f>
        <v>4.3499999999999996</v>
      </c>
      <c r="L16" s="1">
        <f>0.021*0.145*6</f>
        <v>1.8270000000000002E-2</v>
      </c>
    </row>
    <row r="17" spans="1:12">
      <c r="B17" s="1" t="s">
        <v>23</v>
      </c>
      <c r="C17" s="1">
        <v>13500</v>
      </c>
      <c r="D17" s="1">
        <v>8000</v>
      </c>
      <c r="E17" s="1">
        <v>4</v>
      </c>
      <c r="F17" s="1">
        <f t="shared" si="2"/>
        <v>41.771094402673342</v>
      </c>
      <c r="G17" s="6">
        <f t="shared" si="3"/>
        <v>323.19000000000005</v>
      </c>
      <c r="H17" s="6">
        <f t="shared" si="7"/>
        <v>191.52</v>
      </c>
      <c r="I17" s="6">
        <f t="shared" si="8"/>
        <v>1292.7600000000002</v>
      </c>
      <c r="J17" s="6">
        <f t="shared" si="9"/>
        <v>766.08</v>
      </c>
      <c r="K17" s="1">
        <f>0.19*6*4</f>
        <v>4.5600000000000005</v>
      </c>
      <c r="L17" s="1">
        <f>0.021*0.19*6</f>
        <v>2.3940000000000003E-2</v>
      </c>
    </row>
    <row r="18" spans="1:12">
      <c r="B18" s="1" t="s">
        <v>9</v>
      </c>
      <c r="C18" s="1">
        <v>13000</v>
      </c>
      <c r="D18" s="1">
        <v>8000</v>
      </c>
      <c r="E18" s="1">
        <v>4</v>
      </c>
      <c r="F18" s="1">
        <f t="shared" si="2"/>
        <v>41.050903119868643</v>
      </c>
      <c r="G18" s="6">
        <f t="shared" si="3"/>
        <v>316.67999999999995</v>
      </c>
      <c r="H18" s="6">
        <f t="shared" si="7"/>
        <v>194.87999999999997</v>
      </c>
      <c r="I18" s="6">
        <f t="shared" si="8"/>
        <v>1266.7199999999998</v>
      </c>
      <c r="J18" s="6">
        <f t="shared" si="9"/>
        <v>779.51999999999987</v>
      </c>
      <c r="K18" s="1">
        <f>0.145*6*4</f>
        <v>3.4799999999999995</v>
      </c>
      <c r="L18" s="1">
        <f>0.028*0.145*6</f>
        <v>2.4359999999999996E-2</v>
      </c>
    </row>
    <row r="19" spans="1:12">
      <c r="B19" s="1" t="s">
        <v>17</v>
      </c>
      <c r="C19" s="1">
        <v>12500</v>
      </c>
      <c r="D19" s="1">
        <v>8000</v>
      </c>
      <c r="E19" s="1">
        <v>2</v>
      </c>
      <c r="F19" s="1">
        <f t="shared" si="2"/>
        <v>26.49708532061473</v>
      </c>
      <c r="G19" s="6">
        <f t="shared" si="3"/>
        <v>471.75000000000006</v>
      </c>
      <c r="H19" s="6">
        <f t="shared" si="7"/>
        <v>301.92</v>
      </c>
      <c r="I19" s="6">
        <f t="shared" si="8"/>
        <v>943.50000000000011</v>
      </c>
      <c r="J19" s="6">
        <f t="shared" si="9"/>
        <v>603.84</v>
      </c>
      <c r="K19" s="1">
        <f>0.17*6*2</f>
        <v>2.04</v>
      </c>
      <c r="L19" s="1">
        <f>0.037*0.17*6</f>
        <v>3.7740000000000003E-2</v>
      </c>
    </row>
    <row r="20" spans="1:12">
      <c r="B20" s="1" t="s">
        <v>18</v>
      </c>
      <c r="C20" s="1">
        <v>12500</v>
      </c>
      <c r="D20" s="1">
        <v>8000</v>
      </c>
      <c r="E20" s="1">
        <v>2</v>
      </c>
      <c r="F20" s="1">
        <f t="shared" si="2"/>
        <v>23.707918444760551</v>
      </c>
      <c r="G20" s="6">
        <f t="shared" si="3"/>
        <v>527.24999999999989</v>
      </c>
      <c r="H20" s="6">
        <f t="shared" si="7"/>
        <v>337.43999999999994</v>
      </c>
      <c r="I20" s="6">
        <f t="shared" si="8"/>
        <v>1054.4999999999998</v>
      </c>
      <c r="J20" s="6">
        <f t="shared" si="9"/>
        <v>674.87999999999988</v>
      </c>
      <c r="K20" s="1">
        <f>0.19*6*2</f>
        <v>2.2800000000000002</v>
      </c>
      <c r="L20" s="1">
        <f>0.037*0.19*6</f>
        <v>4.2179999999999995E-2</v>
      </c>
    </row>
    <row r="21" spans="1:12">
      <c r="A21" s="5" t="s">
        <v>24</v>
      </c>
      <c r="B21" s="1" t="s">
        <v>25</v>
      </c>
      <c r="C21" s="1">
        <v>14800</v>
      </c>
      <c r="D21" s="1">
        <v>8000</v>
      </c>
      <c r="E21" s="1">
        <v>10</v>
      </c>
      <c r="F21" s="1">
        <f t="shared" si="2"/>
        <v>277.77777777777777</v>
      </c>
      <c r="G21" s="1">
        <f t="shared" si="3"/>
        <v>53.280000000000008</v>
      </c>
      <c r="H21" s="1">
        <f t="shared" si="7"/>
        <v>28.800000000000004</v>
      </c>
      <c r="I21" s="1">
        <f>L21*E21*C21</f>
        <v>532.80000000000007</v>
      </c>
      <c r="J21" s="1">
        <f>L21*E21*D21</f>
        <v>288.00000000000006</v>
      </c>
      <c r="K21" s="1">
        <f>0.096*3*10</f>
        <v>2.8800000000000003</v>
      </c>
      <c r="L21" s="1">
        <f>0.0125*0.096*3</f>
        <v>3.6000000000000003E-3</v>
      </c>
    </row>
    <row r="22" spans="1:12">
      <c r="B22" s="1" t="s">
        <v>26</v>
      </c>
      <c r="C22" s="1">
        <v>13800</v>
      </c>
      <c r="D22" s="1">
        <v>8000</v>
      </c>
      <c r="E22" s="1">
        <v>8</v>
      </c>
      <c r="F22" s="1">
        <f t="shared" si="2"/>
        <v>217.01388888888889</v>
      </c>
      <c r="G22" s="1">
        <f t="shared" si="3"/>
        <v>63.590400000000002</v>
      </c>
      <c r="H22" s="1">
        <f t="shared" si="7"/>
        <v>36.864000000000004</v>
      </c>
      <c r="I22" s="1">
        <f>L22*E22*C22</f>
        <v>508.72320000000002</v>
      </c>
      <c r="J22" s="1">
        <f>L22*E22*D22</f>
        <v>294.91200000000003</v>
      </c>
      <c r="K22" s="1">
        <f>0.096*3*8</f>
        <v>2.3040000000000003</v>
      </c>
      <c r="L22" s="1">
        <f>0.016*0.096*3</f>
        <v>4.6080000000000001E-3</v>
      </c>
    </row>
    <row r="23" spans="1:12">
      <c r="A23" s="5" t="s">
        <v>27</v>
      </c>
      <c r="B23" s="1" t="s">
        <v>28</v>
      </c>
      <c r="C23" s="1">
        <v>13000</v>
      </c>
      <c r="F23" s="1">
        <f t="shared" si="2"/>
        <v>92.592592592592581</v>
      </c>
      <c r="L23" s="1">
        <f>0.018*0.1*6</f>
        <v>1.0800000000000001E-2</v>
      </c>
    </row>
    <row r="24" spans="1:12">
      <c r="B24" s="1" t="s">
        <v>29</v>
      </c>
      <c r="C24" s="1">
        <v>13600</v>
      </c>
      <c r="F24" s="1">
        <f t="shared" si="2"/>
        <v>61.728395061728399</v>
      </c>
      <c r="L24" s="1">
        <f>0.018*0.15*6</f>
        <v>1.6199999999999999E-2</v>
      </c>
    </row>
    <row r="25" spans="1:12">
      <c r="B25" s="1" t="s">
        <v>30</v>
      </c>
      <c r="C25" s="1">
        <v>13600</v>
      </c>
      <c r="F25" s="1">
        <f t="shared" si="2"/>
        <v>47.483380816714153</v>
      </c>
      <c r="L25" s="1">
        <f>0.018*0.195*6</f>
        <v>2.1059999999999999E-2</v>
      </c>
    </row>
    <row r="26" spans="1:12">
      <c r="B26" s="1" t="s">
        <v>31</v>
      </c>
      <c r="C26" s="1">
        <v>11500</v>
      </c>
      <c r="F26" s="1">
        <f t="shared" si="2"/>
        <v>79.365079365079353</v>
      </c>
      <c r="L26" s="1">
        <f>0.021*0.1*6</f>
        <v>1.2600000000000002E-2</v>
      </c>
    </row>
    <row r="27" spans="1:12">
      <c r="B27" s="1" t="s">
        <v>32</v>
      </c>
      <c r="C27" s="1">
        <v>13500</v>
      </c>
      <c r="F27" s="1">
        <f t="shared" si="2"/>
        <v>52.910052910052912</v>
      </c>
      <c r="L27" s="1">
        <f>0.021*0.15*6</f>
        <v>1.89E-2</v>
      </c>
    </row>
    <row r="28" spans="1:12">
      <c r="B28" s="1" t="s">
        <v>33</v>
      </c>
      <c r="C28" s="1">
        <v>13500</v>
      </c>
      <c r="F28" s="1">
        <f t="shared" si="2"/>
        <v>40.700040700040695</v>
      </c>
      <c r="L28" s="1">
        <f>0.021*0.195*6</f>
        <v>2.4570000000000002E-2</v>
      </c>
    </row>
    <row r="29" spans="1:12">
      <c r="B29" s="1" t="s">
        <v>34</v>
      </c>
      <c r="C29" s="1">
        <v>11500</v>
      </c>
      <c r="F29" s="1">
        <f t="shared" si="2"/>
        <v>46.296296296296291</v>
      </c>
      <c r="L29" s="1">
        <f>0.036*0.1*6</f>
        <v>2.1600000000000001E-2</v>
      </c>
    </row>
    <row r="30" spans="1:12">
      <c r="B30" s="1" t="s">
        <v>35</v>
      </c>
      <c r="C30" s="1">
        <v>11500</v>
      </c>
      <c r="F30" s="1">
        <f t="shared" si="2"/>
        <v>35.612535612535609</v>
      </c>
      <c r="L30" s="1">
        <f>0.036*0.13*6</f>
        <v>2.8080000000000001E-2</v>
      </c>
    </row>
    <row r="31" spans="1:12">
      <c r="B31" s="1" t="s">
        <v>36</v>
      </c>
      <c r="C31" s="1">
        <v>11500</v>
      </c>
      <c r="F31" s="1">
        <f t="shared" si="2"/>
        <v>30.8641975308642</v>
      </c>
      <c r="L31" s="1">
        <f>0.036*0.15*6</f>
        <v>3.2399999999999998E-2</v>
      </c>
    </row>
    <row r="32" spans="1:12">
      <c r="B32" s="1" t="s">
        <v>37</v>
      </c>
      <c r="C32" s="1">
        <v>11500</v>
      </c>
      <c r="F32" s="1">
        <f t="shared" si="2"/>
        <v>25.720164609053498</v>
      </c>
      <c r="L32" s="1">
        <f>0.036*0.18*6</f>
        <v>3.8879999999999998E-2</v>
      </c>
    </row>
    <row r="33" spans="1:12">
      <c r="B33" s="1" t="s">
        <v>38</v>
      </c>
      <c r="C33" s="1">
        <v>11000</v>
      </c>
      <c r="F33" s="1">
        <f t="shared" si="2"/>
        <v>23.148148148148145</v>
      </c>
      <c r="L33" s="1">
        <f>0.036*0.2*6</f>
        <v>4.3200000000000002E-2</v>
      </c>
    </row>
    <row r="34" spans="1:12">
      <c r="B34" s="1" t="s">
        <v>39</v>
      </c>
      <c r="C34" s="1">
        <v>11500</v>
      </c>
      <c r="F34" s="1">
        <f t="shared" si="2"/>
        <v>36.231884057971016</v>
      </c>
      <c r="L34" s="1">
        <f>0.046*0.1*6</f>
        <v>2.76E-2</v>
      </c>
    </row>
    <row r="35" spans="1:12">
      <c r="B35" s="1" t="s">
        <v>40</v>
      </c>
      <c r="C35" s="1">
        <v>11500</v>
      </c>
      <c r="F35" s="1">
        <f t="shared" si="2"/>
        <v>27.870680044593087</v>
      </c>
      <c r="L35" s="1">
        <f>0.046*0.13*6</f>
        <v>3.5880000000000002E-2</v>
      </c>
    </row>
    <row r="36" spans="1:12">
      <c r="B36" s="1" t="s">
        <v>41</v>
      </c>
      <c r="C36" s="1">
        <v>11500</v>
      </c>
      <c r="F36" s="1">
        <f t="shared" si="2"/>
        <v>24.154589371980677</v>
      </c>
      <c r="L36" s="1">
        <f>0.046*0.15*6</f>
        <v>4.1399999999999999E-2</v>
      </c>
    </row>
    <row r="37" spans="1:12">
      <c r="B37" s="1" t="s">
        <v>42</v>
      </c>
      <c r="C37" s="1">
        <v>11500</v>
      </c>
      <c r="F37" s="1">
        <f t="shared" si="2"/>
        <v>18.115942028985508</v>
      </c>
      <c r="L37" s="1">
        <f>0.046*0.2*6</f>
        <v>5.5199999999999999E-2</v>
      </c>
    </row>
    <row r="38" spans="1:12">
      <c r="A38" s="5" t="s">
        <v>43</v>
      </c>
      <c r="B38" s="1" t="s">
        <v>44</v>
      </c>
      <c r="C38" s="1">
        <v>7200</v>
      </c>
      <c r="F38" s="1">
        <f t="shared" si="2"/>
        <v>16.666666666666664</v>
      </c>
      <c r="H38" s="1">
        <v>450</v>
      </c>
      <c r="L38" s="1">
        <f>0.1*0.1*6</f>
        <v>6.0000000000000012E-2</v>
      </c>
    </row>
    <row r="39" spans="1:12">
      <c r="B39" s="1" t="s">
        <v>46</v>
      </c>
      <c r="C39" s="1">
        <v>7200</v>
      </c>
      <c r="F39" s="1">
        <f t="shared" si="2"/>
        <v>11.111111111111111</v>
      </c>
      <c r="H39" s="1">
        <v>650</v>
      </c>
      <c r="L39" s="1">
        <f>0.1*0.15*6</f>
        <v>0.09</v>
      </c>
    </row>
    <row r="40" spans="1:12">
      <c r="B40" s="1" t="s">
        <v>47</v>
      </c>
      <c r="C40" s="1">
        <v>7200</v>
      </c>
      <c r="F40" s="1">
        <f t="shared" si="2"/>
        <v>7.4074074074074066</v>
      </c>
      <c r="H40" s="1">
        <v>980</v>
      </c>
      <c r="L40" s="1">
        <f>0.15*0.15*6</f>
        <v>0.13500000000000001</v>
      </c>
    </row>
    <row r="41" spans="1:12">
      <c r="A41" s="5" t="s">
        <v>48</v>
      </c>
      <c r="B41" s="1" t="s">
        <v>25</v>
      </c>
      <c r="C41" s="1">
        <v>33000</v>
      </c>
      <c r="E41" s="1">
        <v>8</v>
      </c>
      <c r="F41" s="1">
        <f t="shared" si="2"/>
        <v>277.77777777777777</v>
      </c>
      <c r="L41" s="1">
        <f>0.0125*0.096*3</f>
        <v>3.6000000000000003E-3</v>
      </c>
    </row>
    <row r="42" spans="1:12">
      <c r="B42" s="1" t="s">
        <v>25</v>
      </c>
      <c r="C42" s="1" t="s">
        <v>49</v>
      </c>
      <c r="F42" s="1">
        <f t="shared" si="2"/>
        <v>277.77777777777777</v>
      </c>
      <c r="L42" s="1">
        <f>0.0125*0.096*3</f>
        <v>3.6000000000000003E-3</v>
      </c>
    </row>
    <row r="43" spans="1:12">
      <c r="A43" s="5" t="s">
        <v>50</v>
      </c>
      <c r="B43" s="1" t="s">
        <v>51</v>
      </c>
      <c r="D43" s="1">
        <v>3500</v>
      </c>
      <c r="F43" s="1">
        <f t="shared" si="2"/>
        <v>66.666666666666657</v>
      </c>
      <c r="L43" s="1">
        <f>0.025*0.1*6</f>
        <v>1.5000000000000003E-2</v>
      </c>
    </row>
    <row r="44" spans="1:12">
      <c r="A44" s="5" t="s">
        <v>52</v>
      </c>
    </row>
    <row r="45" spans="1:12">
      <c r="A45" s="5" t="s">
        <v>53</v>
      </c>
      <c r="B45" s="1" t="s">
        <v>51</v>
      </c>
      <c r="D45" s="1">
        <v>6000</v>
      </c>
      <c r="F45" s="1">
        <f t="shared" si="2"/>
        <v>66.666666666666657</v>
      </c>
      <c r="L45" s="1">
        <f>0.025*0.1*6</f>
        <v>1.5000000000000003E-2</v>
      </c>
    </row>
    <row r="46" spans="1:12">
      <c r="A46" s="5" t="s">
        <v>54</v>
      </c>
      <c r="B46" s="1" t="s">
        <v>55</v>
      </c>
      <c r="D46" s="1">
        <v>3000</v>
      </c>
      <c r="F46" s="1">
        <f t="shared" si="2"/>
        <v>133.33333333333331</v>
      </c>
      <c r="L46" s="1">
        <f>0.025*0.1*3</f>
        <v>7.5000000000000015E-3</v>
      </c>
    </row>
    <row r="47" spans="1:12">
      <c r="A47" s="5" t="s">
        <v>56</v>
      </c>
      <c r="B47" s="1" t="s">
        <v>57</v>
      </c>
      <c r="C47" s="1">
        <v>24500</v>
      </c>
    </row>
    <row r="48" spans="1:12">
      <c r="A48" s="5" t="s">
        <v>58</v>
      </c>
      <c r="B48" s="1" t="s">
        <v>57</v>
      </c>
      <c r="C48" s="1">
        <v>34000</v>
      </c>
    </row>
    <row r="49" spans="1:12">
      <c r="A49" s="5" t="s">
        <v>59</v>
      </c>
      <c r="B49" s="1" t="s">
        <v>60</v>
      </c>
      <c r="C49" s="1">
        <v>6800</v>
      </c>
      <c r="D49" s="1">
        <v>5500</v>
      </c>
      <c r="F49" s="1">
        <f t="shared" si="2"/>
        <v>41.666666666666664</v>
      </c>
      <c r="H49" s="1">
        <v>165</v>
      </c>
      <c r="L49" s="1">
        <f>0.04*0.1*6</f>
        <v>2.4E-2</v>
      </c>
    </row>
    <row r="50" spans="1:12">
      <c r="B50" s="1" t="s">
        <v>61</v>
      </c>
      <c r="C50" s="1">
        <v>6800</v>
      </c>
      <c r="D50" s="1">
        <v>5500</v>
      </c>
      <c r="F50" s="1">
        <f t="shared" si="2"/>
        <v>32.051282051282044</v>
      </c>
      <c r="H50" s="1">
        <v>215</v>
      </c>
      <c r="L50" s="1">
        <f>0.04*0.13*6</f>
        <v>3.1200000000000006E-2</v>
      </c>
    </row>
    <row r="51" spans="1:12">
      <c r="B51" s="1" t="s">
        <v>62</v>
      </c>
      <c r="C51" s="1">
        <v>7000</v>
      </c>
      <c r="D51" s="1">
        <v>5500</v>
      </c>
      <c r="F51" s="1">
        <f t="shared" si="2"/>
        <v>27.777777777777775</v>
      </c>
      <c r="H51" s="1">
        <v>255</v>
      </c>
      <c r="L51" s="1">
        <f>0.04*0.15*6</f>
        <v>3.6000000000000004E-2</v>
      </c>
    </row>
    <row r="52" spans="1:12">
      <c r="B52" s="1" t="s">
        <v>63</v>
      </c>
      <c r="C52" s="1">
        <v>6800</v>
      </c>
      <c r="D52" s="1">
        <v>5500</v>
      </c>
      <c r="F52" s="1">
        <f t="shared" si="2"/>
        <v>23.148148148148145</v>
      </c>
      <c r="H52" s="1">
        <v>295</v>
      </c>
      <c r="L52" s="1">
        <f>0.04*0.18*6</f>
        <v>4.3200000000000002E-2</v>
      </c>
    </row>
    <row r="53" spans="1:12">
      <c r="B53" s="1" t="s">
        <v>64</v>
      </c>
      <c r="C53" s="1">
        <v>6800</v>
      </c>
      <c r="D53" s="1">
        <v>5500</v>
      </c>
      <c r="F53" s="1">
        <f t="shared" si="2"/>
        <v>20.833333333333332</v>
      </c>
      <c r="H53" s="1">
        <v>330</v>
      </c>
      <c r="L53" s="1">
        <f>0.04*0.2*6</f>
        <v>4.8000000000000001E-2</v>
      </c>
    </row>
    <row r="54" spans="1:12">
      <c r="B54" s="1" t="s">
        <v>65</v>
      </c>
      <c r="C54" s="1">
        <v>6800</v>
      </c>
      <c r="D54" s="1">
        <v>5700</v>
      </c>
      <c r="F54" s="1">
        <f t="shared" si="2"/>
        <v>33.333333333333329</v>
      </c>
      <c r="H54" s="1">
        <v>205</v>
      </c>
      <c r="L54" s="1">
        <f>0.05*0.1*6</f>
        <v>3.0000000000000006E-2</v>
      </c>
    </row>
    <row r="55" spans="1:12">
      <c r="B55" s="1" t="s">
        <v>66</v>
      </c>
      <c r="C55" s="1">
        <v>6800</v>
      </c>
      <c r="D55" s="1">
        <v>5700</v>
      </c>
      <c r="F55" s="1">
        <f t="shared" si="2"/>
        <v>25.641025641025635</v>
      </c>
      <c r="H55" s="1">
        <v>265</v>
      </c>
      <c r="L55" s="1">
        <f>0.05*0.13*6</f>
        <v>3.9000000000000007E-2</v>
      </c>
    </row>
    <row r="56" spans="1:12">
      <c r="B56" s="1" t="s">
        <v>67</v>
      </c>
      <c r="C56" s="1">
        <v>7000</v>
      </c>
      <c r="D56" s="1">
        <v>5700</v>
      </c>
      <c r="F56" s="1">
        <f t="shared" si="2"/>
        <v>22.222222222222221</v>
      </c>
      <c r="H56" s="1">
        <v>315</v>
      </c>
      <c r="L56" s="1">
        <f>0.05*0.15*6</f>
        <v>4.4999999999999998E-2</v>
      </c>
    </row>
    <row r="57" spans="1:12">
      <c r="B57" s="1" t="s">
        <v>68</v>
      </c>
      <c r="C57" s="1">
        <v>6800</v>
      </c>
      <c r="D57" s="1">
        <v>5700</v>
      </c>
      <c r="F57" s="1">
        <f t="shared" si="2"/>
        <v>18.518518518518523</v>
      </c>
      <c r="H57" s="1">
        <v>370</v>
      </c>
      <c r="L57" s="1">
        <f>0.05*0.18*6</f>
        <v>5.3999999999999992E-2</v>
      </c>
    </row>
    <row r="58" spans="1:12">
      <c r="B58" s="1" t="s">
        <v>69</v>
      </c>
      <c r="C58" s="1">
        <v>7200</v>
      </c>
      <c r="D58" s="1">
        <v>5700</v>
      </c>
      <c r="F58" s="1">
        <f t="shared" si="2"/>
        <v>16.666666666666664</v>
      </c>
      <c r="H58" s="1">
        <v>435</v>
      </c>
      <c r="L58" s="1">
        <f>0.05*0.2*6</f>
        <v>6.0000000000000012E-2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65"/>
  <sheetViews>
    <sheetView topLeftCell="A38" workbookViewId="0">
      <selection activeCell="A57" sqref="A57"/>
    </sheetView>
  </sheetViews>
  <sheetFormatPr defaultRowHeight="15"/>
  <cols>
    <col min="1" max="1" width="27" style="1" customWidth="1"/>
    <col min="2" max="2" width="18" style="1" customWidth="1"/>
    <col min="3" max="3" width="16.7109375" style="1" customWidth="1"/>
    <col min="4" max="4" width="18.42578125" style="1" customWidth="1"/>
    <col min="5" max="16384" width="9.140625" style="1"/>
  </cols>
  <sheetData>
    <row r="2" spans="1:4">
      <c r="A2" s="7" t="s">
        <v>4</v>
      </c>
      <c r="B2" s="7" t="s">
        <v>75</v>
      </c>
      <c r="C2" s="7" t="s">
        <v>76</v>
      </c>
      <c r="D2" s="7" t="s">
        <v>77</v>
      </c>
    </row>
    <row r="3" spans="1:4">
      <c r="A3" s="5" t="s">
        <v>78</v>
      </c>
    </row>
    <row r="4" spans="1:4">
      <c r="A4" s="1" t="s">
        <v>79</v>
      </c>
      <c r="B4" s="1" t="s">
        <v>80</v>
      </c>
      <c r="C4" s="1">
        <v>12.5</v>
      </c>
      <c r="D4" s="1" t="s">
        <v>81</v>
      </c>
    </row>
    <row r="5" spans="1:4">
      <c r="A5" s="1" t="s">
        <v>82</v>
      </c>
      <c r="B5" s="1" t="s">
        <v>80</v>
      </c>
      <c r="C5" s="1">
        <v>15.5</v>
      </c>
      <c r="D5" s="1" t="s">
        <v>81</v>
      </c>
    </row>
    <row r="6" spans="1:4">
      <c r="A6" s="1" t="s">
        <v>83</v>
      </c>
      <c r="B6" s="1" t="s">
        <v>80</v>
      </c>
      <c r="C6" s="1">
        <v>21.5</v>
      </c>
      <c r="D6" s="1" t="s">
        <v>81</v>
      </c>
    </row>
    <row r="7" spans="1:4">
      <c r="A7" s="1" t="s">
        <v>84</v>
      </c>
      <c r="B7" s="1" t="s">
        <v>80</v>
      </c>
      <c r="C7" s="1">
        <v>23</v>
      </c>
      <c r="D7" s="1" t="s">
        <v>81</v>
      </c>
    </row>
    <row r="8" spans="1:4">
      <c r="A8" s="1" t="s">
        <v>85</v>
      </c>
      <c r="B8" s="1" t="s">
        <v>80</v>
      </c>
      <c r="C8" s="1">
        <v>23</v>
      </c>
      <c r="D8" s="1" t="s">
        <v>81</v>
      </c>
    </row>
    <row r="9" spans="1:4">
      <c r="A9" s="1" t="s">
        <v>86</v>
      </c>
      <c r="B9" s="1" t="s">
        <v>80</v>
      </c>
      <c r="C9" s="1">
        <v>25</v>
      </c>
      <c r="D9" s="1" t="s">
        <v>81</v>
      </c>
    </row>
    <row r="10" spans="1:4">
      <c r="A10" s="1" t="s">
        <v>87</v>
      </c>
      <c r="B10" s="1" t="s">
        <v>80</v>
      </c>
      <c r="C10" s="1">
        <v>30</v>
      </c>
      <c r="D10" s="1" t="s">
        <v>81</v>
      </c>
    </row>
    <row r="11" spans="1:4">
      <c r="A11" s="1" t="s">
        <v>88</v>
      </c>
      <c r="B11" s="1" t="s">
        <v>80</v>
      </c>
      <c r="C11" s="1">
        <v>31.5</v>
      </c>
      <c r="D11" s="1" t="s">
        <v>81</v>
      </c>
    </row>
    <row r="12" spans="1:4">
      <c r="A12" s="1" t="s">
        <v>89</v>
      </c>
      <c r="B12" s="1" t="s">
        <v>80</v>
      </c>
      <c r="C12" s="1">
        <v>33</v>
      </c>
      <c r="D12" s="1" t="s">
        <v>81</v>
      </c>
    </row>
    <row r="13" spans="1:4">
      <c r="A13" s="1" t="s">
        <v>90</v>
      </c>
      <c r="B13" s="1" t="s">
        <v>80</v>
      </c>
      <c r="C13" s="1">
        <v>32</v>
      </c>
      <c r="D13" s="1" t="s">
        <v>81</v>
      </c>
    </row>
    <row r="14" spans="1:4">
      <c r="A14" s="1" t="s">
        <v>91</v>
      </c>
      <c r="B14" s="1" t="s">
        <v>80</v>
      </c>
      <c r="C14" s="1">
        <v>13.5</v>
      </c>
      <c r="D14" s="1" t="s">
        <v>92</v>
      </c>
    </row>
    <row r="15" spans="1:4">
      <c r="A15" s="5" t="s">
        <v>93</v>
      </c>
    </row>
    <row r="16" spans="1:4">
      <c r="A16" s="1" t="s">
        <v>94</v>
      </c>
      <c r="B16" s="1" t="s">
        <v>80</v>
      </c>
      <c r="C16" s="1">
        <v>12</v>
      </c>
      <c r="D16" s="1" t="s">
        <v>95</v>
      </c>
    </row>
    <row r="17" spans="1:4">
      <c r="A17" s="1" t="s">
        <v>96</v>
      </c>
      <c r="B17" s="1" t="s">
        <v>80</v>
      </c>
      <c r="C17" s="1">
        <v>16</v>
      </c>
      <c r="D17" s="1" t="s">
        <v>95</v>
      </c>
    </row>
    <row r="18" spans="1:4">
      <c r="A18" s="1" t="s">
        <v>97</v>
      </c>
      <c r="B18" s="1" t="s">
        <v>80</v>
      </c>
      <c r="D18" s="1" t="s">
        <v>95</v>
      </c>
    </row>
    <row r="19" spans="1:4">
      <c r="A19" s="1" t="s">
        <v>98</v>
      </c>
      <c r="B19" s="1" t="s">
        <v>80</v>
      </c>
      <c r="C19" s="1">
        <v>10.5</v>
      </c>
      <c r="D19" s="1" t="s">
        <v>95</v>
      </c>
    </row>
    <row r="20" spans="1:4">
      <c r="A20" s="1" t="s">
        <v>99</v>
      </c>
      <c r="B20" s="1" t="s">
        <v>80</v>
      </c>
      <c r="C20" s="1">
        <v>4.75</v>
      </c>
      <c r="D20" s="1" t="s">
        <v>100</v>
      </c>
    </row>
    <row r="21" spans="1:4">
      <c r="A21" s="1" t="s">
        <v>101</v>
      </c>
      <c r="B21" s="1" t="s">
        <v>80</v>
      </c>
      <c r="C21" s="1">
        <v>10.5</v>
      </c>
      <c r="D21" s="1" t="s">
        <v>95</v>
      </c>
    </row>
    <row r="22" spans="1:4">
      <c r="A22" s="1" t="s">
        <v>102</v>
      </c>
      <c r="B22" s="1" t="s">
        <v>80</v>
      </c>
      <c r="C22" s="1">
        <v>10.5</v>
      </c>
      <c r="D22" s="1" t="s">
        <v>95</v>
      </c>
    </row>
    <row r="23" spans="1:4">
      <c r="A23" s="1" t="s">
        <v>103</v>
      </c>
      <c r="B23" s="1" t="s">
        <v>80</v>
      </c>
      <c r="C23" s="1">
        <v>14.5</v>
      </c>
      <c r="D23" s="1" t="s">
        <v>95</v>
      </c>
    </row>
    <row r="24" spans="1:4">
      <c r="A24" s="1" t="s">
        <v>104</v>
      </c>
      <c r="B24" s="1" t="s">
        <v>80</v>
      </c>
      <c r="C24" s="1">
        <v>24</v>
      </c>
      <c r="D24" s="1" t="s">
        <v>95</v>
      </c>
    </row>
    <row r="25" spans="1:4">
      <c r="A25" s="1" t="s">
        <v>105</v>
      </c>
      <c r="B25" s="1" t="s">
        <v>80</v>
      </c>
      <c r="C25" s="1">
        <v>29</v>
      </c>
      <c r="D25" s="1" t="s">
        <v>95</v>
      </c>
    </row>
    <row r="26" spans="1:4">
      <c r="A26" s="5" t="s">
        <v>106</v>
      </c>
    </row>
    <row r="27" spans="1:4">
      <c r="A27" s="1" t="s">
        <v>107</v>
      </c>
      <c r="B27" s="1" t="s">
        <v>80</v>
      </c>
      <c r="C27" s="1">
        <v>24.5</v>
      </c>
      <c r="D27" s="1" t="s">
        <v>95</v>
      </c>
    </row>
    <row r="28" spans="1:4">
      <c r="A28" s="1" t="s">
        <v>108</v>
      </c>
      <c r="B28" s="1" t="s">
        <v>80</v>
      </c>
      <c r="C28" s="1">
        <v>32</v>
      </c>
      <c r="D28" s="1" t="s">
        <v>95</v>
      </c>
    </row>
    <row r="29" spans="1:4">
      <c r="A29" s="1" t="s">
        <v>109</v>
      </c>
      <c r="B29" s="1" t="s">
        <v>80</v>
      </c>
      <c r="C29" s="1">
        <v>36</v>
      </c>
      <c r="D29" s="1" t="s">
        <v>95</v>
      </c>
    </row>
    <row r="30" spans="1:4">
      <c r="A30" s="1" t="s">
        <v>110</v>
      </c>
      <c r="B30" s="1" t="s">
        <v>80</v>
      </c>
      <c r="C30" s="1">
        <v>40</v>
      </c>
      <c r="D30" s="1" t="s">
        <v>95</v>
      </c>
    </row>
    <row r="31" spans="1:4">
      <c r="A31" s="1" t="s">
        <v>111</v>
      </c>
      <c r="B31" s="1" t="s">
        <v>80</v>
      </c>
      <c r="C31" s="1">
        <v>47</v>
      </c>
      <c r="D31" s="1" t="s">
        <v>95</v>
      </c>
    </row>
    <row r="32" spans="1:4">
      <c r="A32" s="1" t="s">
        <v>112</v>
      </c>
      <c r="B32" s="1" t="s">
        <v>80</v>
      </c>
      <c r="C32" s="1">
        <v>65</v>
      </c>
      <c r="D32" s="1" t="s">
        <v>95</v>
      </c>
    </row>
    <row r="33" spans="1:4">
      <c r="A33" s="1" t="s">
        <v>113</v>
      </c>
      <c r="B33" s="1" t="s">
        <v>80</v>
      </c>
      <c r="C33" s="1">
        <v>67.5</v>
      </c>
      <c r="D33" s="1" t="s">
        <v>95</v>
      </c>
    </row>
    <row r="34" spans="1:4">
      <c r="A34" s="1" t="s">
        <v>114</v>
      </c>
      <c r="B34" s="1" t="s">
        <v>80</v>
      </c>
      <c r="C34" s="1">
        <v>90</v>
      </c>
      <c r="D34" s="1" t="s">
        <v>95</v>
      </c>
    </row>
    <row r="35" spans="1:4">
      <c r="A35" s="5" t="s">
        <v>115</v>
      </c>
    </row>
    <row r="36" spans="1:4">
      <c r="A36" s="1" t="s">
        <v>116</v>
      </c>
      <c r="B36" s="1" t="s">
        <v>80</v>
      </c>
      <c r="C36" s="1">
        <v>35</v>
      </c>
      <c r="D36" s="1" t="s">
        <v>95</v>
      </c>
    </row>
    <row r="37" spans="1:4">
      <c r="A37" s="1" t="s">
        <v>117</v>
      </c>
      <c r="B37" s="1" t="s">
        <v>80</v>
      </c>
      <c r="C37" s="1">
        <v>32</v>
      </c>
      <c r="D37" s="1" t="s">
        <v>95</v>
      </c>
    </row>
    <row r="38" spans="1:4">
      <c r="A38" s="1" t="s">
        <v>118</v>
      </c>
      <c r="B38" s="1" t="s">
        <v>80</v>
      </c>
      <c r="C38" s="1">
        <v>27</v>
      </c>
      <c r="D38" s="1" t="s">
        <v>95</v>
      </c>
    </row>
    <row r="39" spans="1:4">
      <c r="A39" s="1" t="s">
        <v>119</v>
      </c>
      <c r="B39" s="1" t="s">
        <v>80</v>
      </c>
      <c r="C39" s="1">
        <v>23</v>
      </c>
      <c r="D39" s="1" t="s">
        <v>95</v>
      </c>
    </row>
    <row r="40" spans="1:4">
      <c r="A40" s="1" t="s">
        <v>120</v>
      </c>
      <c r="B40" s="1" t="s">
        <v>80</v>
      </c>
      <c r="C40" s="1">
        <v>17</v>
      </c>
      <c r="D40" s="1" t="s">
        <v>95</v>
      </c>
    </row>
    <row r="41" spans="1:4">
      <c r="A41" s="5" t="s">
        <v>121</v>
      </c>
    </row>
    <row r="42" spans="1:4">
      <c r="A42" s="1" t="s">
        <v>122</v>
      </c>
      <c r="B42" s="1" t="s">
        <v>80</v>
      </c>
      <c r="C42" s="1">
        <v>90</v>
      </c>
      <c r="D42" s="1" t="s">
        <v>95</v>
      </c>
    </row>
    <row r="43" spans="1:4">
      <c r="A43" s="1" t="s">
        <v>123</v>
      </c>
      <c r="B43" s="1" t="s">
        <v>80</v>
      </c>
      <c r="C43" s="1">
        <v>100</v>
      </c>
      <c r="D43" s="1" t="s">
        <v>95</v>
      </c>
    </row>
    <row r="44" spans="1:4">
      <c r="A44" s="1" t="s">
        <v>124</v>
      </c>
      <c r="B44" s="1" t="s">
        <v>80</v>
      </c>
      <c r="C44" s="1">
        <v>110</v>
      </c>
      <c r="D44" s="1" t="s">
        <v>95</v>
      </c>
    </row>
    <row r="45" spans="1:4">
      <c r="A45" s="1" t="s">
        <v>125</v>
      </c>
      <c r="B45" s="1" t="s">
        <v>80</v>
      </c>
      <c r="C45" s="1">
        <v>60</v>
      </c>
      <c r="D45" s="1" t="s">
        <v>126</v>
      </c>
    </row>
    <row r="46" spans="1:4">
      <c r="A46" s="1" t="s">
        <v>127</v>
      </c>
      <c r="B46" s="1" t="s">
        <v>80</v>
      </c>
      <c r="C46" s="1">
        <v>73</v>
      </c>
      <c r="D46" s="1" t="s">
        <v>126</v>
      </c>
    </row>
    <row r="47" spans="1:4">
      <c r="A47" s="5" t="s">
        <v>128</v>
      </c>
    </row>
    <row r="48" spans="1:4">
      <c r="A48" s="1" t="s">
        <v>129</v>
      </c>
      <c r="B48" s="1" t="s">
        <v>80</v>
      </c>
      <c r="C48" s="1">
        <v>110</v>
      </c>
      <c r="D48" s="1" t="s">
        <v>95</v>
      </c>
    </row>
    <row r="49" spans="1:4">
      <c r="A49" s="1" t="s">
        <v>130</v>
      </c>
      <c r="B49" s="1" t="s">
        <v>80</v>
      </c>
      <c r="C49" s="1">
        <v>110</v>
      </c>
      <c r="D49" s="1" t="s">
        <v>95</v>
      </c>
    </row>
    <row r="50" spans="1:4">
      <c r="A50" s="5" t="s">
        <v>131</v>
      </c>
    </row>
    <row r="51" spans="1:4">
      <c r="A51" s="1" t="s">
        <v>132</v>
      </c>
      <c r="B51" s="1" t="s">
        <v>133</v>
      </c>
      <c r="C51" s="1" t="s">
        <v>147</v>
      </c>
      <c r="D51" s="1" t="s">
        <v>95</v>
      </c>
    </row>
    <row r="52" spans="1:4">
      <c r="A52" s="1" t="s">
        <v>134</v>
      </c>
      <c r="B52" s="1" t="s">
        <v>133</v>
      </c>
      <c r="C52" s="1" t="s">
        <v>148</v>
      </c>
      <c r="D52" s="1" t="s">
        <v>95</v>
      </c>
    </row>
    <row r="53" spans="1:4">
      <c r="A53" s="1" t="s">
        <v>135</v>
      </c>
      <c r="B53" s="1" t="s">
        <v>133</v>
      </c>
      <c r="D53" s="1" t="s">
        <v>95</v>
      </c>
    </row>
    <row r="54" spans="1:4">
      <c r="A54" s="5" t="s">
        <v>136</v>
      </c>
    </row>
    <row r="55" spans="1:4">
      <c r="A55" s="1" t="s">
        <v>137</v>
      </c>
      <c r="B55" s="1" t="s">
        <v>133</v>
      </c>
      <c r="C55" s="1">
        <v>400</v>
      </c>
      <c r="D55" s="1" t="s">
        <v>95</v>
      </c>
    </row>
    <row r="56" spans="1:4">
      <c r="A56" s="1" t="s">
        <v>141</v>
      </c>
      <c r="B56" s="1" t="s">
        <v>133</v>
      </c>
      <c r="C56" s="1">
        <v>430</v>
      </c>
      <c r="D56" s="1" t="s">
        <v>95</v>
      </c>
    </row>
    <row r="57" spans="1:4">
      <c r="A57" s="1" t="s">
        <v>140</v>
      </c>
      <c r="B57" s="1" t="s">
        <v>133</v>
      </c>
      <c r="C57" s="1">
        <v>500</v>
      </c>
      <c r="D57" s="1" t="s">
        <v>95</v>
      </c>
    </row>
    <row r="58" spans="1:4">
      <c r="A58" s="1" t="s">
        <v>138</v>
      </c>
      <c r="B58" s="1" t="s">
        <v>133</v>
      </c>
      <c r="D58" s="1" t="s">
        <v>126</v>
      </c>
    </row>
    <row r="59" spans="1:4">
      <c r="A59" s="1" t="s">
        <v>139</v>
      </c>
      <c r="B59" s="1" t="s">
        <v>133</v>
      </c>
      <c r="D59" s="1" t="s">
        <v>126</v>
      </c>
    </row>
    <row r="60" spans="1:4">
      <c r="A60" s="1" t="s">
        <v>142</v>
      </c>
      <c r="B60" s="1" t="s">
        <v>133</v>
      </c>
      <c r="D60" s="1" t="s">
        <v>126</v>
      </c>
    </row>
    <row r="61" spans="1:4">
      <c r="A61" s="5" t="s">
        <v>143</v>
      </c>
    </row>
    <row r="62" spans="1:4">
      <c r="A62" s="1" t="s">
        <v>143</v>
      </c>
      <c r="B62" s="1" t="s">
        <v>133</v>
      </c>
      <c r="C62" s="1">
        <v>2200</v>
      </c>
      <c r="D62" s="1" t="s">
        <v>144</v>
      </c>
    </row>
    <row r="63" spans="1:4">
      <c r="A63" s="1" t="s">
        <v>143</v>
      </c>
      <c r="B63" s="1" t="s">
        <v>133</v>
      </c>
      <c r="D63" s="1" t="s">
        <v>144</v>
      </c>
    </row>
    <row r="64" spans="1:4">
      <c r="A64" s="1" t="s">
        <v>145</v>
      </c>
      <c r="B64" s="1" t="s">
        <v>133</v>
      </c>
      <c r="D64" s="1" t="s">
        <v>146</v>
      </c>
    </row>
    <row r="65" spans="1:4">
      <c r="A65" s="1" t="s">
        <v>145</v>
      </c>
      <c r="B65" s="1" t="s">
        <v>133</v>
      </c>
      <c r="D65" s="1" t="s">
        <v>146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строг.изд</vt:lpstr>
      <vt:lpstr>погонаж.изд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2016-03-29T12:05:00Z</dcterms:modified>
</cp:coreProperties>
</file>