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65" windowWidth="17490" windowHeight="10950"/>
  </bookViews>
  <sheets>
    <sheet name="СОСНА " sheetId="2" r:id="rId1"/>
  </sheets>
  <calcPr calcId="145621"/>
</workbook>
</file>

<file path=xl/calcChain.xml><?xml version="1.0" encoding="utf-8"?>
<calcChain xmlns="http://schemas.openxmlformats.org/spreadsheetml/2006/main">
  <c r="Q107" i="2"/>
  <c r="D56"/>
  <c r="R56"/>
  <c r="J56"/>
  <c r="M107"/>
  <c r="D86"/>
  <c r="R86" s="1"/>
  <c r="D62"/>
  <c r="R62" s="1"/>
  <c r="N62"/>
  <c r="D27"/>
  <c r="R27" s="1"/>
  <c r="N56"/>
  <c r="N86"/>
  <c r="N27"/>
  <c r="D38"/>
  <c r="N38"/>
  <c r="I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1"/>
  <c r="D60"/>
  <c r="D59"/>
  <c r="D58"/>
  <c r="D57"/>
  <c r="D55"/>
  <c r="D54"/>
  <c r="D53"/>
  <c r="D52"/>
  <c r="D51"/>
  <c r="D50"/>
  <c r="D49"/>
  <c r="D48"/>
  <c r="D47"/>
  <c r="D46"/>
  <c r="D45"/>
  <c r="D44"/>
  <c r="D43"/>
  <c r="D42"/>
  <c r="D41"/>
  <c r="D40"/>
  <c r="D39"/>
  <c r="D37"/>
  <c r="D36"/>
  <c r="D35"/>
  <c r="D34"/>
  <c r="D33"/>
  <c r="D32"/>
  <c r="D31"/>
  <c r="D30"/>
  <c r="D29"/>
  <c r="D28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R4" s="1"/>
  <c r="R5" l="1"/>
  <c r="R107" s="1"/>
  <c r="N5"/>
  <c r="R6"/>
  <c r="N6"/>
  <c r="R7"/>
  <c r="N7"/>
  <c r="R8"/>
  <c r="N8"/>
  <c r="R9"/>
  <c r="N9"/>
  <c r="R10"/>
  <c r="N10"/>
  <c r="R11"/>
  <c r="N11"/>
  <c r="R12"/>
  <c r="J12"/>
  <c r="N12"/>
  <c r="R13"/>
  <c r="J13"/>
  <c r="N13"/>
  <c r="R14"/>
  <c r="J14"/>
  <c r="N14"/>
  <c r="R15"/>
  <c r="J15"/>
  <c r="N15"/>
  <c r="R16"/>
  <c r="J16"/>
  <c r="N16"/>
  <c r="R17"/>
  <c r="J17"/>
  <c r="N17"/>
  <c r="R18"/>
  <c r="J18"/>
  <c r="N18"/>
  <c r="R19"/>
  <c r="J19"/>
  <c r="N19"/>
  <c r="R20"/>
  <c r="J20"/>
  <c r="N20"/>
  <c r="R21"/>
  <c r="J21"/>
  <c r="N21"/>
  <c r="R22"/>
  <c r="J22"/>
  <c r="N22"/>
  <c r="R23"/>
  <c r="J23"/>
  <c r="N23"/>
  <c r="R24"/>
  <c r="J24"/>
  <c r="N24"/>
  <c r="R25"/>
  <c r="J25"/>
  <c r="N25"/>
  <c r="R26"/>
  <c r="J26"/>
  <c r="N26"/>
  <c r="R28"/>
  <c r="J28"/>
  <c r="N28"/>
  <c r="R29"/>
  <c r="J29"/>
  <c r="N29"/>
  <c r="R30"/>
  <c r="J30"/>
  <c r="N30"/>
  <c r="R31"/>
  <c r="J31"/>
  <c r="R32"/>
  <c r="J32"/>
  <c r="R33"/>
  <c r="J33"/>
  <c r="R34"/>
  <c r="J34"/>
  <c r="R35"/>
  <c r="J35"/>
  <c r="R36"/>
  <c r="J36"/>
  <c r="R37"/>
  <c r="J37"/>
  <c r="R39"/>
  <c r="J39"/>
  <c r="R40"/>
  <c r="J40"/>
  <c r="R41"/>
  <c r="J41"/>
  <c r="N41"/>
  <c r="R42"/>
  <c r="J42"/>
  <c r="N42"/>
  <c r="R43"/>
  <c r="J43"/>
  <c r="N43"/>
  <c r="R44"/>
  <c r="J44"/>
  <c r="N44"/>
  <c r="R45"/>
  <c r="J45"/>
  <c r="N45"/>
  <c r="R46"/>
  <c r="J46"/>
  <c r="N46"/>
  <c r="R47"/>
  <c r="J47"/>
  <c r="N47"/>
  <c r="R48"/>
  <c r="J48"/>
  <c r="N48"/>
  <c r="R49"/>
  <c r="J49"/>
  <c r="N49"/>
  <c r="R50"/>
  <c r="J50"/>
  <c r="N50"/>
  <c r="R51"/>
  <c r="J51"/>
  <c r="N51"/>
  <c r="R52"/>
  <c r="J52"/>
  <c r="N52"/>
  <c r="R53"/>
  <c r="J53"/>
  <c r="N53"/>
  <c r="R54"/>
  <c r="J54"/>
  <c r="N54"/>
  <c r="R55"/>
  <c r="J55"/>
  <c r="N55"/>
  <c r="R57"/>
  <c r="J57"/>
  <c r="N57"/>
  <c r="R58"/>
  <c r="J58"/>
  <c r="N58"/>
  <c r="R59"/>
  <c r="J59"/>
  <c r="N59"/>
  <c r="R60"/>
  <c r="J60"/>
  <c r="N60"/>
  <c r="R61"/>
  <c r="J61"/>
  <c r="N61"/>
  <c r="R63"/>
  <c r="J63"/>
  <c r="N63"/>
  <c r="R64"/>
  <c r="J64"/>
  <c r="N64"/>
  <c r="R65"/>
  <c r="J65"/>
  <c r="N65"/>
  <c r="R66"/>
  <c r="N66"/>
  <c r="R67"/>
  <c r="J67"/>
  <c r="N67"/>
  <c r="R68"/>
  <c r="J68"/>
  <c r="N68"/>
  <c r="R69"/>
  <c r="N69"/>
  <c r="R70"/>
  <c r="J70"/>
  <c r="N70"/>
  <c r="R71"/>
  <c r="J71"/>
  <c r="N71"/>
  <c r="R72"/>
  <c r="J72"/>
  <c r="N72"/>
  <c r="R73"/>
  <c r="J73"/>
  <c r="N73"/>
  <c r="R74"/>
  <c r="N74"/>
  <c r="R75"/>
  <c r="J75"/>
  <c r="N75"/>
  <c r="R76"/>
  <c r="J76"/>
  <c r="N76"/>
  <c r="R77"/>
  <c r="N77"/>
  <c r="R78"/>
  <c r="N78"/>
  <c r="R79"/>
  <c r="N79"/>
  <c r="R80"/>
  <c r="N80"/>
  <c r="R81"/>
  <c r="N81"/>
  <c r="R82"/>
  <c r="N82"/>
  <c r="R83"/>
  <c r="N83"/>
  <c r="R84"/>
  <c r="N84"/>
  <c r="R85"/>
  <c r="N85"/>
  <c r="R87"/>
  <c r="N87"/>
  <c r="R88"/>
  <c r="N88"/>
  <c r="R89"/>
  <c r="N89"/>
  <c r="R90"/>
  <c r="N90"/>
  <c r="R91"/>
  <c r="N91"/>
  <c r="R92"/>
  <c r="N92"/>
  <c r="R93"/>
  <c r="N93"/>
  <c r="R94"/>
  <c r="N94"/>
  <c r="R95"/>
  <c r="N95"/>
  <c r="R96"/>
  <c r="N96"/>
  <c r="R97"/>
  <c r="N97"/>
  <c r="R98"/>
  <c r="N98"/>
  <c r="R99"/>
  <c r="N99"/>
  <c r="R100"/>
  <c r="N100"/>
  <c r="R101"/>
  <c r="N101"/>
  <c r="R102"/>
  <c r="N102"/>
  <c r="R103"/>
  <c r="N103"/>
  <c r="R104"/>
  <c r="N104"/>
  <c r="R105"/>
  <c r="N105"/>
  <c r="R106"/>
  <c r="N106"/>
  <c r="R38"/>
  <c r="J38"/>
  <c r="N39"/>
  <c r="N40"/>
  <c r="N4"/>
  <c r="N37"/>
  <c r="N36"/>
  <c r="N35"/>
  <c r="N34"/>
  <c r="N33"/>
  <c r="N32"/>
  <c r="N31"/>
  <c r="J62"/>
  <c r="J27"/>
  <c r="V98"/>
  <c r="U99"/>
  <c r="U98"/>
  <c r="V99"/>
  <c r="U43"/>
  <c r="U44"/>
  <c r="U45"/>
  <c r="U46"/>
  <c r="U47"/>
  <c r="U48"/>
  <c r="U49"/>
  <c r="U50"/>
  <c r="U51"/>
  <c r="U52"/>
  <c r="U53"/>
  <c r="U54"/>
  <c r="U55"/>
  <c r="U56"/>
  <c r="U57"/>
  <c r="U58"/>
  <c r="V57"/>
  <c r="V56"/>
  <c r="N107" l="1"/>
  <c r="V50"/>
  <c r="V43"/>
  <c r="V55"/>
  <c r="V54"/>
  <c r="V53"/>
  <c r="V52"/>
  <c r="V51"/>
  <c r="V49"/>
  <c r="V48"/>
  <c r="V47"/>
  <c r="V46"/>
  <c r="V45"/>
  <c r="V44"/>
  <c r="J6" l="1"/>
  <c r="V6" s="1"/>
  <c r="J7"/>
  <c r="V7" s="1"/>
  <c r="J5"/>
  <c r="V5" s="1"/>
  <c r="J74"/>
  <c r="V74" s="1"/>
  <c r="V75"/>
  <c r="V76"/>
  <c r="J77"/>
  <c r="V77" s="1"/>
  <c r="J78"/>
  <c r="V78" s="1"/>
  <c r="J79"/>
  <c r="V79" s="1"/>
  <c r="J80"/>
  <c r="V80" s="1"/>
  <c r="J81"/>
  <c r="V81" s="1"/>
  <c r="J82"/>
  <c r="V82" s="1"/>
  <c r="J83"/>
  <c r="V83" s="1"/>
  <c r="J84"/>
  <c r="V84" s="1"/>
  <c r="J85"/>
  <c r="V85" s="1"/>
  <c r="J86"/>
  <c r="V86" s="1"/>
  <c r="J87"/>
  <c r="V87" s="1"/>
  <c r="J88"/>
  <c r="V88" s="1"/>
  <c r="J89"/>
  <c r="V89" s="1"/>
  <c r="J90"/>
  <c r="V90" s="1"/>
  <c r="J91"/>
  <c r="V91" s="1"/>
  <c r="J92"/>
  <c r="V92" s="1"/>
  <c r="J93"/>
  <c r="V93" s="1"/>
  <c r="J94"/>
  <c r="V94" s="1"/>
  <c r="J95"/>
  <c r="V95" s="1"/>
  <c r="J96"/>
  <c r="V96" s="1"/>
  <c r="J97"/>
  <c r="V97" s="1"/>
  <c r="J100"/>
  <c r="V100" s="1"/>
  <c r="J101"/>
  <c r="V101" s="1"/>
  <c r="J102"/>
  <c r="V102" s="1"/>
  <c r="J103"/>
  <c r="V103" s="1"/>
  <c r="J104"/>
  <c r="V104" s="1"/>
  <c r="J105"/>
  <c r="V105" s="1"/>
  <c r="J106"/>
  <c r="V106" s="1"/>
  <c r="V62" l="1"/>
  <c r="V63"/>
  <c r="V64"/>
  <c r="V65"/>
  <c r="J66"/>
  <c r="V66" s="1"/>
  <c r="V67"/>
  <c r="V68"/>
  <c r="J69"/>
  <c r="V69" s="1"/>
  <c r="V70"/>
  <c r="V71"/>
  <c r="V72"/>
  <c r="V73"/>
  <c r="V26"/>
  <c r="V27"/>
  <c r="V28"/>
  <c r="V29"/>
  <c r="V30"/>
  <c r="V31"/>
  <c r="V32"/>
  <c r="V33"/>
  <c r="V34"/>
  <c r="V35"/>
  <c r="V36"/>
  <c r="V37"/>
  <c r="V39"/>
  <c r="V40"/>
  <c r="V41"/>
  <c r="V42"/>
  <c r="V58"/>
  <c r="V59"/>
  <c r="V60"/>
  <c r="V61"/>
  <c r="V22"/>
  <c r="V23"/>
  <c r="V24"/>
  <c r="V25"/>
  <c r="V12"/>
  <c r="V13"/>
  <c r="V14"/>
  <c r="V15"/>
  <c r="V17"/>
  <c r="V18"/>
  <c r="V20"/>
  <c r="V21"/>
  <c r="J9"/>
  <c r="V9" s="1"/>
  <c r="J10"/>
  <c r="V10" s="1"/>
  <c r="J8"/>
  <c r="V8" s="1"/>
  <c r="J11"/>
  <c r="V11" s="1"/>
  <c r="V38" l="1"/>
  <c r="J107"/>
  <c r="V107" s="1"/>
  <c r="V19"/>
  <c r="V16"/>
  <c r="U86"/>
  <c r="U87"/>
  <c r="U88"/>
  <c r="U89"/>
  <c r="U90"/>
  <c r="U91"/>
  <c r="U92"/>
  <c r="U93"/>
  <c r="U94"/>
  <c r="U95"/>
  <c r="U96"/>
  <c r="U97"/>
  <c r="U100"/>
  <c r="U101"/>
  <c r="U102"/>
  <c r="U103"/>
  <c r="U104"/>
  <c r="U105"/>
  <c r="U106"/>
  <c r="U74"/>
  <c r="U75"/>
  <c r="U76"/>
  <c r="U77"/>
  <c r="U78"/>
  <c r="U79"/>
  <c r="U80"/>
  <c r="U81"/>
  <c r="U82"/>
  <c r="U83"/>
  <c r="U84"/>
  <c r="U85"/>
  <c r="U62"/>
  <c r="U63"/>
  <c r="U64"/>
  <c r="U65"/>
  <c r="U66"/>
  <c r="U67"/>
  <c r="U68"/>
  <c r="U69"/>
  <c r="U70"/>
  <c r="U71"/>
  <c r="U72"/>
  <c r="U73"/>
  <c r="U59"/>
  <c r="U60"/>
  <c r="U61"/>
  <c r="U38"/>
  <c r="U39"/>
  <c r="U40"/>
  <c r="U41"/>
  <c r="U42"/>
  <c r="U37"/>
  <c r="U27"/>
  <c r="U28"/>
  <c r="U29"/>
  <c r="U30"/>
  <c r="U31"/>
  <c r="U32"/>
  <c r="U33"/>
  <c r="U34"/>
  <c r="U35"/>
  <c r="U36"/>
  <c r="U16"/>
  <c r="U17"/>
  <c r="U18"/>
  <c r="U19"/>
  <c r="U20"/>
  <c r="U21"/>
  <c r="U22"/>
  <c r="U23"/>
  <c r="U24"/>
  <c r="U25"/>
  <c r="U26"/>
  <c r="U6"/>
  <c r="U7"/>
  <c r="U8"/>
  <c r="U9"/>
  <c r="U10"/>
  <c r="U11"/>
  <c r="U12"/>
  <c r="U13"/>
  <c r="U14"/>
  <c r="U15"/>
  <c r="U5"/>
  <c r="U107" s="1"/>
</calcChain>
</file>

<file path=xl/sharedStrings.xml><?xml version="1.0" encoding="utf-8"?>
<sst xmlns="http://schemas.openxmlformats.org/spreadsheetml/2006/main" count="329" uniqueCount="18">
  <si>
    <t>ШТ.</t>
  </si>
  <si>
    <t>КУБЫ</t>
  </si>
  <si>
    <t>ПОРОДА СОРТ</t>
  </si>
  <si>
    <t>РАЗМЕРЫ</t>
  </si>
  <si>
    <t>ДЛИНА</t>
  </si>
  <si>
    <t>ИТОГО</t>
  </si>
  <si>
    <t>ООО РИГОРИЗМ</t>
  </si>
  <si>
    <t>1 М3</t>
  </si>
  <si>
    <t xml:space="preserve">1-4 сорт </t>
  </si>
  <si>
    <t xml:space="preserve">5 сорт </t>
  </si>
  <si>
    <t>порода</t>
  </si>
  <si>
    <t>влажность</t>
  </si>
  <si>
    <t>сухой(кам.суш)</t>
  </si>
  <si>
    <t>ХАРАКТЕРИСТИКИ ПИЛОМАТЕРИАЛА</t>
  </si>
  <si>
    <t>ИП КИРИЛОВСКИЙ</t>
  </si>
  <si>
    <t>ИП КУЗНЕЦОВ</t>
  </si>
  <si>
    <t>СОСНА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</si>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</sst>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D9FD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23" xfId="0" applyFont="1" applyFill="1" applyBorder="1" applyAlignment="1">
      <alignment horizontal="center"/>
    </xf>
    <xf numFmtId="0" fontId="4" fillId="0" borderId="0" xfId="0" applyFont="1"/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0" fillId="2" borderId="29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3" borderId="24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5FD8D"/>
      <color rgb="FFBEFED2"/>
      <color rgb="FFD9FDFF"/>
      <color rgb="FF66FFFF"/>
      <color rgb="FFF7A7BA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W110"/>
  <sheetViews>
    <sheetView tabSelected="1" zoomScale="55" zoomScaleNormal="55" workbookViewId="0">
      <selection activeCell="AG16" sqref="AG16"/>
    </sheetView>
  </sheetViews>
  <sheetFormatPr defaultRowHeight="18.75"/>
  <cols>
    <col min="1" max="1" width="13.42578125" customWidth="1"/>
    <col min="2" max="2" width="12.7109375" customWidth="1"/>
    <col min="3" max="3" width="22" customWidth="1"/>
    <col min="4" max="4" width="15.28515625" style="50" customWidth="1"/>
    <col min="5" max="5" width="7" customWidth="1"/>
    <col min="6" max="6" width="7.28515625" customWidth="1"/>
    <col min="7" max="7" width="8" style="16" customWidth="1"/>
    <col min="8" max="8" width="1.28515625" hidden="1" customWidth="1"/>
    <col min="9" max="9" width="15.7109375" style="3" hidden="1" customWidth="1"/>
    <col min="10" max="10" width="15.7109375" style="9" hidden="1" customWidth="1"/>
    <col min="11" max="11" width="1.5703125" hidden="1" customWidth="1"/>
    <col min="12" max="12" width="1.42578125" hidden="1" customWidth="1"/>
    <col min="13" max="13" width="15.7109375" style="2" hidden="1" customWidth="1"/>
    <col min="14" max="14" width="15.7109375" style="7" hidden="1" customWidth="1"/>
    <col min="15" max="16" width="1.5703125" hidden="1" customWidth="1"/>
    <col min="17" max="17" width="15.7109375" style="2" hidden="1" customWidth="1"/>
    <col min="18" max="18" width="15.7109375" style="12" hidden="1" customWidth="1"/>
    <col min="19" max="19" width="1.42578125" style="12" hidden="1" customWidth="1"/>
    <col min="20" max="20" width="1.7109375" customWidth="1"/>
    <col min="21" max="21" width="17.140625" style="13" customWidth="1"/>
    <col min="22" max="22" width="17.28515625" style="13" customWidth="1"/>
    <col min="23" max="23" width="1.42578125" customWidth="1"/>
  </cols>
  <sheetData>
    <row r="1" spans="1:23" ht="23.25" customHeight="1">
      <c r="A1" s="79" t="s">
        <v>13</v>
      </c>
      <c r="B1" s="80"/>
      <c r="C1" s="80"/>
      <c r="D1" s="80"/>
      <c r="E1" s="80"/>
      <c r="F1" s="80"/>
      <c r="G1" s="81"/>
      <c r="H1" s="87"/>
      <c r="I1" s="91" t="s">
        <v>14</v>
      </c>
      <c r="J1" s="92"/>
      <c r="K1" s="83"/>
      <c r="L1" s="17"/>
      <c r="M1" s="91" t="s">
        <v>15</v>
      </c>
      <c r="N1" s="94"/>
      <c r="O1" s="83"/>
      <c r="P1" s="87"/>
      <c r="Q1" s="101" t="s">
        <v>6</v>
      </c>
      <c r="R1" s="94"/>
      <c r="S1" s="73"/>
      <c r="T1" s="99"/>
      <c r="U1" s="103" t="s">
        <v>5</v>
      </c>
      <c r="V1" s="103"/>
      <c r="W1" s="70"/>
    </row>
    <row r="2" spans="1:23" ht="21" customHeight="1">
      <c r="A2" s="82"/>
      <c r="B2" s="82"/>
      <c r="C2" s="82"/>
      <c r="D2" s="82"/>
      <c r="E2" s="82"/>
      <c r="F2" s="82"/>
      <c r="G2" s="82"/>
      <c r="H2" s="88"/>
      <c r="I2" s="93"/>
      <c r="J2" s="93"/>
      <c r="K2" s="84"/>
      <c r="L2" s="18"/>
      <c r="M2" s="95"/>
      <c r="N2" s="95"/>
      <c r="O2" s="84"/>
      <c r="P2" s="97"/>
      <c r="Q2" s="102"/>
      <c r="R2" s="95"/>
      <c r="S2" s="74"/>
      <c r="T2" s="100"/>
      <c r="U2" s="104"/>
      <c r="V2" s="104"/>
      <c r="W2" s="71"/>
    </row>
    <row r="3" spans="1:23" ht="42" customHeight="1">
      <c r="A3" s="25" t="s">
        <v>2</v>
      </c>
      <c r="B3" s="27" t="s">
        <v>10</v>
      </c>
      <c r="C3" s="27" t="s">
        <v>11</v>
      </c>
      <c r="D3" s="48" t="s">
        <v>7</v>
      </c>
      <c r="E3" s="78" t="s">
        <v>3</v>
      </c>
      <c r="F3" s="78"/>
      <c r="G3" s="39" t="s">
        <v>4</v>
      </c>
      <c r="H3" s="88"/>
      <c r="I3" s="28" t="s">
        <v>0</v>
      </c>
      <c r="J3" s="31" t="s">
        <v>1</v>
      </c>
      <c r="K3" s="84"/>
      <c r="L3" s="18"/>
      <c r="M3" s="29" t="s">
        <v>0</v>
      </c>
      <c r="N3" s="37" t="s">
        <v>1</v>
      </c>
      <c r="O3" s="84"/>
      <c r="P3" s="97"/>
      <c r="Q3" s="30" t="s">
        <v>0</v>
      </c>
      <c r="R3" s="31" t="s">
        <v>1</v>
      </c>
      <c r="S3" s="74"/>
      <c r="T3" s="100"/>
      <c r="U3" s="32" t="s">
        <v>0</v>
      </c>
      <c r="V3" s="40" t="s">
        <v>1</v>
      </c>
      <c r="W3" s="71"/>
    </row>
    <row r="4" spans="1:23" ht="21" customHeight="1">
      <c r="A4" s="19" t="s">
        <v>8</v>
      </c>
      <c r="B4" s="19" t="s">
        <v>16</v>
      </c>
      <c r="C4" s="19" t="s">
        <v>12</v>
      </c>
      <c r="D4" s="49">
        <f>0.025*0.15*6</f>
        <v>2.2499999999999999E-2</v>
      </c>
      <c r="E4" s="20">
        <v>25</v>
      </c>
      <c r="F4" s="20">
        <v>150</v>
      </c>
      <c r="G4" s="55">
        <v>6000</v>
      </c>
      <c r="H4" s="89"/>
      <c r="I4" s="4">
        <v>0</v>
      </c>
      <c r="J4" s="8">
        <v>0</v>
      </c>
      <c r="K4" s="85"/>
      <c r="L4" s="18"/>
      <c r="M4" s="58">
        <v>0</v>
      </c>
      <c r="N4" s="6">
        <f t="shared" ref="N4:N35" si="0">M4*D4</f>
        <v>0</v>
      </c>
      <c r="O4" s="84"/>
      <c r="P4" s="98"/>
      <c r="Q4" s="5">
        <v>0</v>
      </c>
      <c r="R4" s="10">
        <f t="shared" ref="R4:R35" si="1">D4*Q4</f>
        <v>0</v>
      </c>
      <c r="S4" s="74"/>
      <c r="T4" s="100"/>
      <c r="U4" s="15"/>
      <c r="V4" s="41"/>
      <c r="W4" s="71"/>
    </row>
    <row r="5" spans="1:23" ht="20.25" customHeight="1">
      <c r="A5" s="19" t="s">
        <v>8</v>
      </c>
      <c r="B5" s="19" t="s">
        <v>16</v>
      </c>
      <c r="C5" s="19" t="s">
        <v>12</v>
      </c>
      <c r="D5" s="49">
        <f>0.025*0.12*6</f>
        <v>1.8000000000000002E-2</v>
      </c>
      <c r="E5" s="20">
        <v>25</v>
      </c>
      <c r="F5" s="20">
        <v>120</v>
      </c>
      <c r="G5" s="55">
        <v>6000</v>
      </c>
      <c r="H5" s="89"/>
      <c r="I5" s="4">
        <v>0</v>
      </c>
      <c r="J5" s="8">
        <f t="shared" ref="J5:J36" si="2">D5*I5</f>
        <v>0</v>
      </c>
      <c r="K5" s="85"/>
      <c r="L5" s="18"/>
      <c r="M5" s="58">
        <v>1241</v>
      </c>
      <c r="N5" s="6">
        <f t="shared" si="0"/>
        <v>22.338000000000001</v>
      </c>
      <c r="O5" s="84"/>
      <c r="P5" s="98"/>
      <c r="Q5" s="5">
        <v>0</v>
      </c>
      <c r="R5" s="10">
        <f t="shared" si="1"/>
        <v>0</v>
      </c>
      <c r="S5" s="74"/>
      <c r="T5" s="100"/>
      <c r="U5" s="14">
        <f t="shared" ref="U5:U36" si="3">I5+M5+Q5</f>
        <v>1241</v>
      </c>
      <c r="V5" s="42">
        <f t="shared" ref="V5:V36" si="4">J5+N5+R5</f>
        <v>22.338000000000001</v>
      </c>
      <c r="W5" s="71"/>
    </row>
    <row r="6" spans="1:23" ht="23.25" customHeight="1">
      <c r="A6" s="19" t="s">
        <v>8</v>
      </c>
      <c r="B6" s="19" t="s">
        <v>16</v>
      </c>
      <c r="C6" s="19" t="s">
        <v>12</v>
      </c>
      <c r="D6" s="49">
        <f>0.025*0.145*6</f>
        <v>2.1749999999999999E-2</v>
      </c>
      <c r="E6" s="20">
        <v>25</v>
      </c>
      <c r="F6" s="20">
        <v>145</v>
      </c>
      <c r="G6" s="55">
        <v>6000</v>
      </c>
      <c r="H6" s="89"/>
      <c r="I6" s="4">
        <v>0</v>
      </c>
      <c r="J6" s="8">
        <f t="shared" si="2"/>
        <v>0</v>
      </c>
      <c r="K6" s="85"/>
      <c r="L6" s="18"/>
      <c r="M6" s="58">
        <v>0</v>
      </c>
      <c r="N6" s="6">
        <f t="shared" si="0"/>
        <v>0</v>
      </c>
      <c r="O6" s="84"/>
      <c r="P6" s="97"/>
      <c r="Q6" s="5">
        <v>0</v>
      </c>
      <c r="R6" s="10">
        <f t="shared" si="1"/>
        <v>0</v>
      </c>
      <c r="S6" s="74"/>
      <c r="T6" s="100"/>
      <c r="U6" s="15">
        <f t="shared" si="3"/>
        <v>0</v>
      </c>
      <c r="V6" s="41">
        <f t="shared" si="4"/>
        <v>0</v>
      </c>
      <c r="W6" s="71"/>
    </row>
    <row r="7" spans="1:23" ht="20.25" customHeight="1">
      <c r="A7" s="19" t="s">
        <v>8</v>
      </c>
      <c r="B7" s="19" t="s">
        <v>16</v>
      </c>
      <c r="C7" s="19" t="s">
        <v>12</v>
      </c>
      <c r="D7" s="49">
        <f>0.025*0.195*6</f>
        <v>2.9250000000000005E-2</v>
      </c>
      <c r="E7" s="20">
        <v>25</v>
      </c>
      <c r="F7" s="20">
        <v>195</v>
      </c>
      <c r="G7" s="55">
        <v>6000</v>
      </c>
      <c r="H7" s="89"/>
      <c r="I7" s="4">
        <v>0</v>
      </c>
      <c r="J7" s="8">
        <f t="shared" si="2"/>
        <v>0</v>
      </c>
      <c r="K7" s="85"/>
      <c r="L7" s="18"/>
      <c r="M7" s="58">
        <v>0</v>
      </c>
      <c r="N7" s="6">
        <f t="shared" si="0"/>
        <v>0</v>
      </c>
      <c r="O7" s="84"/>
      <c r="P7" s="97"/>
      <c r="Q7" s="5">
        <v>0</v>
      </c>
      <c r="R7" s="10">
        <f t="shared" si="1"/>
        <v>0</v>
      </c>
      <c r="S7" s="74"/>
      <c r="T7" s="100"/>
      <c r="U7" s="15">
        <f t="shared" si="3"/>
        <v>0</v>
      </c>
      <c r="V7" s="41">
        <f t="shared" si="4"/>
        <v>0</v>
      </c>
      <c r="W7" s="71"/>
    </row>
    <row r="8" spans="1:23" ht="24.95" customHeight="1">
      <c r="A8" s="19" t="s">
        <v>8</v>
      </c>
      <c r="B8" s="19" t="s">
        <v>16</v>
      </c>
      <c r="C8" s="19" t="s">
        <v>12</v>
      </c>
      <c r="D8" s="49">
        <f>0.046*0.12*6</f>
        <v>3.3119999999999997E-2</v>
      </c>
      <c r="E8" s="21">
        <v>46</v>
      </c>
      <c r="F8" s="21">
        <v>120</v>
      </c>
      <c r="G8" s="55">
        <v>6000</v>
      </c>
      <c r="H8" s="89"/>
      <c r="I8" s="4">
        <v>361</v>
      </c>
      <c r="J8" s="8">
        <f t="shared" si="2"/>
        <v>11.956319999999998</v>
      </c>
      <c r="K8" s="85"/>
      <c r="L8" s="18"/>
      <c r="M8" s="58">
        <v>0</v>
      </c>
      <c r="N8" s="6">
        <f t="shared" si="0"/>
        <v>0</v>
      </c>
      <c r="O8" s="84"/>
      <c r="P8" s="97"/>
      <c r="Q8" s="5">
        <v>0</v>
      </c>
      <c r="R8" s="10">
        <f t="shared" si="1"/>
        <v>0</v>
      </c>
      <c r="S8" s="74"/>
      <c r="T8" s="100"/>
      <c r="U8" s="15">
        <f t="shared" si="3"/>
        <v>361</v>
      </c>
      <c r="V8" s="41">
        <f t="shared" si="4"/>
        <v>11.956319999999998</v>
      </c>
      <c r="W8" s="71"/>
    </row>
    <row r="9" spans="1:23" ht="24.95" customHeight="1">
      <c r="A9" s="19" t="s">
        <v>8</v>
      </c>
      <c r="B9" s="19" t="s">
        <v>16</v>
      </c>
      <c r="C9" s="19" t="s">
        <v>12</v>
      </c>
      <c r="D9" s="49">
        <f xml:space="preserve"> 0.046*0.145*6</f>
        <v>4.002E-2</v>
      </c>
      <c r="E9" s="21">
        <v>46</v>
      </c>
      <c r="F9" s="21">
        <v>145</v>
      </c>
      <c r="G9" s="55">
        <v>6000</v>
      </c>
      <c r="H9" s="89"/>
      <c r="I9" s="4">
        <v>572</v>
      </c>
      <c r="J9" s="8">
        <f t="shared" si="2"/>
        <v>22.891439999999999</v>
      </c>
      <c r="K9" s="85"/>
      <c r="L9" s="18"/>
      <c r="M9" s="58">
        <v>897</v>
      </c>
      <c r="N9" s="6">
        <f t="shared" si="0"/>
        <v>35.897939999999998</v>
      </c>
      <c r="O9" s="84"/>
      <c r="P9" s="97"/>
      <c r="Q9" s="5">
        <v>0</v>
      </c>
      <c r="R9" s="10">
        <f t="shared" si="1"/>
        <v>0</v>
      </c>
      <c r="S9" s="74"/>
      <c r="T9" s="100"/>
      <c r="U9" s="15">
        <f t="shared" si="3"/>
        <v>1469</v>
      </c>
      <c r="V9" s="41">
        <f t="shared" si="4"/>
        <v>58.789379999999994</v>
      </c>
      <c r="W9" s="71"/>
    </row>
    <row r="10" spans="1:23" ht="24.95" customHeight="1">
      <c r="A10" s="19" t="s">
        <v>8</v>
      </c>
      <c r="B10" s="19" t="s">
        <v>16</v>
      </c>
      <c r="C10" s="19" t="s">
        <v>12</v>
      </c>
      <c r="D10" s="49">
        <f>0.046*0.17*6</f>
        <v>4.6920000000000003E-2</v>
      </c>
      <c r="E10" s="21">
        <v>46</v>
      </c>
      <c r="F10" s="21">
        <v>170</v>
      </c>
      <c r="G10" s="55">
        <v>6000</v>
      </c>
      <c r="H10" s="89"/>
      <c r="I10" s="4">
        <v>44</v>
      </c>
      <c r="J10" s="8">
        <f t="shared" si="2"/>
        <v>2.0644800000000001</v>
      </c>
      <c r="K10" s="85"/>
      <c r="L10" s="18"/>
      <c r="M10" s="58">
        <v>0</v>
      </c>
      <c r="N10" s="6">
        <f t="shared" si="0"/>
        <v>0</v>
      </c>
      <c r="O10" s="84"/>
      <c r="P10" s="97"/>
      <c r="Q10" s="5">
        <v>0</v>
      </c>
      <c r="R10" s="10">
        <f t="shared" si="1"/>
        <v>0</v>
      </c>
      <c r="S10" s="74"/>
      <c r="T10" s="100"/>
      <c r="U10" s="15">
        <f t="shared" si="3"/>
        <v>44</v>
      </c>
      <c r="V10" s="41">
        <f t="shared" si="4"/>
        <v>2.0644800000000001</v>
      </c>
      <c r="W10" s="71"/>
    </row>
    <row r="11" spans="1:23" ht="24.95" customHeight="1">
      <c r="A11" s="19" t="s">
        <v>8</v>
      </c>
      <c r="B11" s="19" t="s">
        <v>16</v>
      </c>
      <c r="C11" s="19" t="s">
        <v>12</v>
      </c>
      <c r="D11" s="49">
        <f>0.046*0.195*6</f>
        <v>5.3820000000000007E-2</v>
      </c>
      <c r="E11" s="21">
        <v>46</v>
      </c>
      <c r="F11" s="21">
        <v>195</v>
      </c>
      <c r="G11" s="55">
        <v>6000</v>
      </c>
      <c r="H11" s="89"/>
      <c r="I11" s="4">
        <v>746</v>
      </c>
      <c r="J11" s="8">
        <f t="shared" si="2"/>
        <v>40.149720000000002</v>
      </c>
      <c r="K11" s="85"/>
      <c r="L11" s="18"/>
      <c r="M11" s="58">
        <v>208</v>
      </c>
      <c r="N11" s="6">
        <f t="shared" si="0"/>
        <v>11.194560000000001</v>
      </c>
      <c r="O11" s="84"/>
      <c r="P11" s="97"/>
      <c r="Q11" s="5">
        <v>0</v>
      </c>
      <c r="R11" s="10">
        <f t="shared" si="1"/>
        <v>0</v>
      </c>
      <c r="S11" s="74"/>
      <c r="T11" s="100"/>
      <c r="U11" s="15">
        <f t="shared" si="3"/>
        <v>954</v>
      </c>
      <c r="V11" s="41">
        <f t="shared" si="4"/>
        <v>51.344280000000005</v>
      </c>
      <c r="W11" s="71"/>
    </row>
    <row r="12" spans="1:23" ht="24.95" customHeight="1">
      <c r="A12" s="19" t="s">
        <v>8</v>
      </c>
      <c r="B12" s="19" t="s">
        <v>16</v>
      </c>
      <c r="C12" s="19" t="s">
        <v>12</v>
      </c>
      <c r="D12" s="49">
        <f>0.046*0.95*6</f>
        <v>0.26219999999999999</v>
      </c>
      <c r="E12" s="21">
        <v>46</v>
      </c>
      <c r="F12" s="21">
        <v>95</v>
      </c>
      <c r="G12" s="55">
        <v>6000</v>
      </c>
      <c r="H12" s="89"/>
      <c r="I12" s="4">
        <v>0</v>
      </c>
      <c r="J12" s="8">
        <f t="shared" si="2"/>
        <v>0</v>
      </c>
      <c r="K12" s="85"/>
      <c r="L12" s="18"/>
      <c r="M12" s="58">
        <v>12</v>
      </c>
      <c r="N12" s="6">
        <f t="shared" si="0"/>
        <v>3.1463999999999999</v>
      </c>
      <c r="O12" s="84"/>
      <c r="P12" s="97"/>
      <c r="Q12" s="5">
        <v>0</v>
      </c>
      <c r="R12" s="10">
        <f t="shared" si="1"/>
        <v>0</v>
      </c>
      <c r="S12" s="74"/>
      <c r="T12" s="100"/>
      <c r="U12" s="15">
        <f t="shared" si="3"/>
        <v>12</v>
      </c>
      <c r="V12" s="41">
        <f t="shared" si="4"/>
        <v>3.1463999999999999</v>
      </c>
      <c r="W12" s="71"/>
    </row>
    <row r="13" spans="1:23" ht="24.95" customHeight="1">
      <c r="A13" s="19" t="s">
        <v>8</v>
      </c>
      <c r="B13" s="19" t="s">
        <v>16</v>
      </c>
      <c r="C13" s="19" t="s">
        <v>12</v>
      </c>
      <c r="D13" s="49">
        <f>0.047*0.125*0.6</f>
        <v>3.5249999999999999E-3</v>
      </c>
      <c r="E13" s="21">
        <v>47</v>
      </c>
      <c r="F13" s="21">
        <v>125</v>
      </c>
      <c r="G13" s="55">
        <v>6000</v>
      </c>
      <c r="H13" s="89"/>
      <c r="I13" s="4">
        <v>0</v>
      </c>
      <c r="J13" s="8">
        <f t="shared" si="2"/>
        <v>0</v>
      </c>
      <c r="K13" s="85"/>
      <c r="L13" s="18"/>
      <c r="M13" s="58">
        <v>0</v>
      </c>
      <c r="N13" s="6">
        <f t="shared" si="0"/>
        <v>0</v>
      </c>
      <c r="O13" s="84"/>
      <c r="P13" s="97"/>
      <c r="Q13" s="5">
        <v>0</v>
      </c>
      <c r="R13" s="10">
        <f t="shared" si="1"/>
        <v>0</v>
      </c>
      <c r="S13" s="74"/>
      <c r="T13" s="100"/>
      <c r="U13" s="15">
        <f t="shared" si="3"/>
        <v>0</v>
      </c>
      <c r="V13" s="41">
        <f t="shared" si="4"/>
        <v>0</v>
      </c>
      <c r="W13" s="71"/>
    </row>
    <row r="14" spans="1:23" ht="24.95" customHeight="1">
      <c r="A14" s="19" t="s">
        <v>8</v>
      </c>
      <c r="B14" s="19" t="s">
        <v>16</v>
      </c>
      <c r="C14" s="19" t="s">
        <v>12</v>
      </c>
      <c r="D14" s="49">
        <f>0.047*0.15*6</f>
        <v>4.2299999999999997E-2</v>
      </c>
      <c r="E14" s="21">
        <v>47</v>
      </c>
      <c r="F14" s="21">
        <v>150</v>
      </c>
      <c r="G14" s="55">
        <v>6000</v>
      </c>
      <c r="H14" s="89"/>
      <c r="I14" s="4">
        <v>0</v>
      </c>
      <c r="J14" s="8">
        <f t="shared" si="2"/>
        <v>0</v>
      </c>
      <c r="K14" s="85"/>
      <c r="L14" s="18"/>
      <c r="M14" s="58">
        <v>0</v>
      </c>
      <c r="N14" s="6">
        <f t="shared" si="0"/>
        <v>0</v>
      </c>
      <c r="O14" s="84"/>
      <c r="P14" s="97"/>
      <c r="Q14" s="5">
        <v>0</v>
      </c>
      <c r="R14" s="10">
        <f t="shared" si="1"/>
        <v>0</v>
      </c>
      <c r="S14" s="74"/>
      <c r="T14" s="100"/>
      <c r="U14" s="15">
        <f t="shared" si="3"/>
        <v>0</v>
      </c>
      <c r="V14" s="41">
        <f t="shared" si="4"/>
        <v>0</v>
      </c>
      <c r="W14" s="71"/>
    </row>
    <row r="15" spans="1:23" ht="24.95" customHeight="1">
      <c r="A15" s="19" t="s">
        <v>8</v>
      </c>
      <c r="B15" s="19" t="s">
        <v>16</v>
      </c>
      <c r="C15" s="19" t="s">
        <v>12</v>
      </c>
      <c r="D15" s="49">
        <f>0.047*0.175*6</f>
        <v>4.9349999999999998E-2</v>
      </c>
      <c r="E15" s="21">
        <v>47</v>
      </c>
      <c r="F15" s="21">
        <v>175</v>
      </c>
      <c r="G15" s="55">
        <v>6000</v>
      </c>
      <c r="H15" s="89"/>
      <c r="I15" s="4">
        <v>0</v>
      </c>
      <c r="J15" s="8">
        <f t="shared" si="2"/>
        <v>0</v>
      </c>
      <c r="K15" s="85"/>
      <c r="L15" s="18"/>
      <c r="M15" s="58">
        <v>0</v>
      </c>
      <c r="N15" s="6">
        <f t="shared" si="0"/>
        <v>0</v>
      </c>
      <c r="O15" s="84"/>
      <c r="P15" s="97"/>
      <c r="Q15" s="5">
        <v>0</v>
      </c>
      <c r="R15" s="10">
        <f t="shared" si="1"/>
        <v>0</v>
      </c>
      <c r="S15" s="74"/>
      <c r="T15" s="100"/>
      <c r="U15" s="15">
        <f t="shared" si="3"/>
        <v>0</v>
      </c>
      <c r="V15" s="41">
        <f t="shared" si="4"/>
        <v>0</v>
      </c>
      <c r="W15" s="71"/>
    </row>
    <row r="16" spans="1:23" ht="24.95" customHeight="1">
      <c r="A16" s="19" t="s">
        <v>8</v>
      </c>
      <c r="B16" s="19" t="s">
        <v>16</v>
      </c>
      <c r="C16" s="19" t="s">
        <v>12</v>
      </c>
      <c r="D16" s="49">
        <f>0.047*0.2*0.6</f>
        <v>5.64E-3</v>
      </c>
      <c r="E16" s="21">
        <v>47</v>
      </c>
      <c r="F16" s="21">
        <v>200</v>
      </c>
      <c r="G16" s="55">
        <v>6000</v>
      </c>
      <c r="H16" s="89"/>
      <c r="I16" s="4">
        <v>0</v>
      </c>
      <c r="J16" s="8">
        <f t="shared" si="2"/>
        <v>0</v>
      </c>
      <c r="K16" s="85"/>
      <c r="L16" s="18"/>
      <c r="M16" s="58">
        <v>0</v>
      </c>
      <c r="N16" s="6">
        <f t="shared" si="0"/>
        <v>0</v>
      </c>
      <c r="O16" s="84"/>
      <c r="P16" s="97"/>
      <c r="Q16" s="5">
        <v>0</v>
      </c>
      <c r="R16" s="10">
        <f t="shared" si="1"/>
        <v>0</v>
      </c>
      <c r="S16" s="74"/>
      <c r="T16" s="100"/>
      <c r="U16" s="15">
        <f t="shared" si="3"/>
        <v>0</v>
      </c>
      <c r="V16" s="41">
        <f t="shared" si="4"/>
        <v>0</v>
      </c>
      <c r="W16" s="71"/>
    </row>
    <row r="17" spans="1:23" ht="24.95" customHeight="1">
      <c r="A17" s="19" t="s">
        <v>8</v>
      </c>
      <c r="B17" s="19" t="s">
        <v>16</v>
      </c>
      <c r="C17" s="19" t="s">
        <v>12</v>
      </c>
      <c r="D17" s="49">
        <f>0.047*0.12*6</f>
        <v>3.3840000000000002E-2</v>
      </c>
      <c r="E17" s="21">
        <v>47</v>
      </c>
      <c r="F17" s="21">
        <v>120</v>
      </c>
      <c r="G17" s="55">
        <v>6000</v>
      </c>
      <c r="H17" s="89"/>
      <c r="I17" s="4">
        <v>0</v>
      </c>
      <c r="J17" s="8">
        <f t="shared" si="2"/>
        <v>0</v>
      </c>
      <c r="K17" s="85"/>
      <c r="L17" s="18"/>
      <c r="M17" s="58">
        <v>0</v>
      </c>
      <c r="N17" s="6">
        <f t="shared" si="0"/>
        <v>0</v>
      </c>
      <c r="O17" s="84"/>
      <c r="P17" s="97"/>
      <c r="Q17" s="5">
        <v>0</v>
      </c>
      <c r="R17" s="10">
        <f t="shared" si="1"/>
        <v>0</v>
      </c>
      <c r="S17" s="74"/>
      <c r="T17" s="100"/>
      <c r="U17" s="15">
        <f t="shared" si="3"/>
        <v>0</v>
      </c>
      <c r="V17" s="41">
        <f t="shared" si="4"/>
        <v>0</v>
      </c>
      <c r="W17" s="71"/>
    </row>
    <row r="18" spans="1:23" ht="24.95" customHeight="1">
      <c r="A18" s="19" t="s">
        <v>8</v>
      </c>
      <c r="B18" s="19" t="s">
        <v>16</v>
      </c>
      <c r="C18" s="19" t="s">
        <v>12</v>
      </c>
      <c r="D18" s="49">
        <f>0.047*0.12*6</f>
        <v>3.3840000000000002E-2</v>
      </c>
      <c r="E18" s="21">
        <v>47</v>
      </c>
      <c r="F18" s="21">
        <v>120</v>
      </c>
      <c r="G18" s="55">
        <v>6000</v>
      </c>
      <c r="H18" s="89"/>
      <c r="I18" s="4">
        <v>0</v>
      </c>
      <c r="J18" s="8">
        <f t="shared" si="2"/>
        <v>0</v>
      </c>
      <c r="K18" s="85"/>
      <c r="L18" s="18"/>
      <c r="M18" s="58">
        <v>0</v>
      </c>
      <c r="N18" s="6">
        <f t="shared" si="0"/>
        <v>0</v>
      </c>
      <c r="O18" s="84"/>
      <c r="P18" s="97"/>
      <c r="Q18" s="5">
        <v>0</v>
      </c>
      <c r="R18" s="10">
        <f t="shared" si="1"/>
        <v>0</v>
      </c>
      <c r="S18" s="74"/>
      <c r="T18" s="100"/>
      <c r="U18" s="15">
        <f t="shared" si="3"/>
        <v>0</v>
      </c>
      <c r="V18" s="41">
        <f t="shared" si="4"/>
        <v>0</v>
      </c>
      <c r="W18" s="71"/>
    </row>
    <row r="19" spans="1:23" ht="24.95" customHeight="1">
      <c r="A19" s="19" t="s">
        <v>8</v>
      </c>
      <c r="B19" s="19" t="s">
        <v>16</v>
      </c>
      <c r="C19" s="19" t="s">
        <v>12</v>
      </c>
      <c r="D19" s="49">
        <f>0.047*0.145*0.6</f>
        <v>4.0889999999999998E-3</v>
      </c>
      <c r="E19" s="21">
        <v>47</v>
      </c>
      <c r="F19" s="21">
        <v>145</v>
      </c>
      <c r="G19" s="55">
        <v>6000</v>
      </c>
      <c r="H19" s="89"/>
      <c r="I19" s="4">
        <v>0</v>
      </c>
      <c r="J19" s="8">
        <f t="shared" si="2"/>
        <v>0</v>
      </c>
      <c r="K19" s="85"/>
      <c r="L19" s="18"/>
      <c r="M19" s="58">
        <v>0</v>
      </c>
      <c r="N19" s="6">
        <f t="shared" si="0"/>
        <v>0</v>
      </c>
      <c r="O19" s="84"/>
      <c r="P19" s="97"/>
      <c r="Q19" s="5">
        <v>0</v>
      </c>
      <c r="R19" s="10">
        <f t="shared" si="1"/>
        <v>0</v>
      </c>
      <c r="S19" s="74"/>
      <c r="T19" s="100"/>
      <c r="U19" s="15">
        <f t="shared" si="3"/>
        <v>0</v>
      </c>
      <c r="V19" s="41">
        <f t="shared" si="4"/>
        <v>0</v>
      </c>
      <c r="W19" s="71"/>
    </row>
    <row r="20" spans="1:23" ht="24.95" customHeight="1" thickBot="1">
      <c r="A20" s="19" t="s">
        <v>8</v>
      </c>
      <c r="B20" s="19" t="s">
        <v>16</v>
      </c>
      <c r="C20" s="19" t="s">
        <v>12</v>
      </c>
      <c r="D20" s="49">
        <f>0.047*0.195*6</f>
        <v>5.4989999999999997E-2</v>
      </c>
      <c r="E20" s="21">
        <v>47</v>
      </c>
      <c r="F20" s="21">
        <v>195</v>
      </c>
      <c r="G20" s="55">
        <v>6000</v>
      </c>
      <c r="H20" s="89"/>
      <c r="I20" s="4">
        <v>0</v>
      </c>
      <c r="J20" s="8">
        <f t="shared" si="2"/>
        <v>0</v>
      </c>
      <c r="K20" s="85"/>
      <c r="L20" s="18"/>
      <c r="M20" s="58">
        <v>0</v>
      </c>
      <c r="N20" s="6">
        <f t="shared" si="0"/>
        <v>0</v>
      </c>
      <c r="O20" s="84"/>
      <c r="P20" s="97"/>
      <c r="Q20" s="5">
        <v>0</v>
      </c>
      <c r="R20" s="10">
        <f t="shared" si="1"/>
        <v>0</v>
      </c>
      <c r="S20" s="74"/>
      <c r="T20" s="100"/>
      <c r="U20" s="33">
        <f t="shared" si="3"/>
        <v>0</v>
      </c>
      <c r="V20" s="43">
        <f t="shared" si="4"/>
        <v>0</v>
      </c>
      <c r="W20" s="71"/>
    </row>
    <row r="21" spans="1:23" ht="24.95" customHeight="1">
      <c r="A21" s="19" t="s">
        <v>8</v>
      </c>
      <c r="B21" s="19" t="s">
        <v>16</v>
      </c>
      <c r="C21" s="19" t="s">
        <v>12</v>
      </c>
      <c r="D21" s="49">
        <f>0.025*0.12*5.7</f>
        <v>1.7100000000000001E-2</v>
      </c>
      <c r="E21" s="21">
        <v>25</v>
      </c>
      <c r="F21" s="21">
        <v>120</v>
      </c>
      <c r="G21" s="55">
        <v>5700</v>
      </c>
      <c r="H21" s="89"/>
      <c r="I21" s="4">
        <v>0</v>
      </c>
      <c r="J21" s="8">
        <f t="shared" si="2"/>
        <v>0</v>
      </c>
      <c r="K21" s="85"/>
      <c r="L21" s="18"/>
      <c r="M21" s="58">
        <v>0</v>
      </c>
      <c r="N21" s="6">
        <f t="shared" si="0"/>
        <v>0</v>
      </c>
      <c r="O21" s="84"/>
      <c r="P21" s="97"/>
      <c r="Q21" s="5">
        <v>0</v>
      </c>
      <c r="R21" s="10">
        <f t="shared" si="1"/>
        <v>0</v>
      </c>
      <c r="S21" s="74"/>
      <c r="T21" s="100"/>
      <c r="U21" s="14">
        <f t="shared" si="3"/>
        <v>0</v>
      </c>
      <c r="V21" s="42">
        <f t="shared" si="4"/>
        <v>0</v>
      </c>
      <c r="W21" s="71"/>
    </row>
    <row r="22" spans="1:23" ht="24.95" customHeight="1">
      <c r="A22" s="19" t="s">
        <v>8</v>
      </c>
      <c r="B22" s="19" t="s">
        <v>16</v>
      </c>
      <c r="C22" s="19" t="s">
        <v>12</v>
      </c>
      <c r="D22" s="49">
        <f>0.025*0.145*5.7</f>
        <v>2.06625E-2</v>
      </c>
      <c r="E22" s="21">
        <v>25</v>
      </c>
      <c r="F22" s="21">
        <v>145</v>
      </c>
      <c r="G22" s="55">
        <v>5700</v>
      </c>
      <c r="H22" s="89"/>
      <c r="I22" s="4">
        <v>0</v>
      </c>
      <c r="J22" s="8">
        <f t="shared" si="2"/>
        <v>0</v>
      </c>
      <c r="K22" s="85"/>
      <c r="L22" s="18"/>
      <c r="M22" s="58">
        <v>0</v>
      </c>
      <c r="N22" s="6">
        <f t="shared" si="0"/>
        <v>0</v>
      </c>
      <c r="O22" s="84"/>
      <c r="P22" s="97"/>
      <c r="Q22" s="5">
        <v>0</v>
      </c>
      <c r="R22" s="10">
        <f t="shared" si="1"/>
        <v>0</v>
      </c>
      <c r="S22" s="74"/>
      <c r="T22" s="100"/>
      <c r="U22" s="15">
        <f t="shared" si="3"/>
        <v>0</v>
      </c>
      <c r="V22" s="41">
        <f t="shared" si="4"/>
        <v>0</v>
      </c>
      <c r="W22" s="71"/>
    </row>
    <row r="23" spans="1:23" ht="24.95" customHeight="1">
      <c r="A23" s="19" t="s">
        <v>8</v>
      </c>
      <c r="B23" s="19" t="s">
        <v>16</v>
      </c>
      <c r="C23" s="19" t="s">
        <v>12</v>
      </c>
      <c r="D23" s="49">
        <f>0.025*0.195*5.7</f>
        <v>2.7787500000000007E-2</v>
      </c>
      <c r="E23" s="21">
        <v>25</v>
      </c>
      <c r="F23" s="21">
        <v>195</v>
      </c>
      <c r="G23" s="55">
        <v>5700</v>
      </c>
      <c r="H23" s="89"/>
      <c r="I23" s="4">
        <v>0</v>
      </c>
      <c r="J23" s="8">
        <f t="shared" si="2"/>
        <v>0</v>
      </c>
      <c r="K23" s="85"/>
      <c r="L23" s="18"/>
      <c r="M23" s="58">
        <v>0</v>
      </c>
      <c r="N23" s="6">
        <f t="shared" si="0"/>
        <v>0</v>
      </c>
      <c r="O23" s="84"/>
      <c r="P23" s="97"/>
      <c r="Q23" s="5">
        <v>0</v>
      </c>
      <c r="R23" s="10">
        <f t="shared" si="1"/>
        <v>0</v>
      </c>
      <c r="S23" s="74"/>
      <c r="T23" s="100"/>
      <c r="U23" s="15">
        <f t="shared" si="3"/>
        <v>0</v>
      </c>
      <c r="V23" s="41">
        <f t="shared" si="4"/>
        <v>0</v>
      </c>
      <c r="W23" s="71"/>
    </row>
    <row r="24" spans="1:23" ht="24.95" customHeight="1">
      <c r="A24" s="19" t="s">
        <v>8</v>
      </c>
      <c r="B24" s="19" t="s">
        <v>16</v>
      </c>
      <c r="C24" s="19" t="s">
        <v>12</v>
      </c>
      <c r="D24" s="49">
        <f>0.046*0.12*5.7</f>
        <v>3.1463999999999999E-2</v>
      </c>
      <c r="E24" s="21">
        <v>46</v>
      </c>
      <c r="F24" s="21">
        <v>120</v>
      </c>
      <c r="G24" s="55">
        <v>5700</v>
      </c>
      <c r="H24" s="89"/>
      <c r="I24" s="4">
        <v>0</v>
      </c>
      <c r="J24" s="8">
        <f t="shared" si="2"/>
        <v>0</v>
      </c>
      <c r="K24" s="85"/>
      <c r="L24" s="18"/>
      <c r="M24" s="58">
        <v>0</v>
      </c>
      <c r="N24" s="6">
        <f t="shared" si="0"/>
        <v>0</v>
      </c>
      <c r="O24" s="84"/>
      <c r="P24" s="97"/>
      <c r="Q24" s="5">
        <v>0</v>
      </c>
      <c r="R24" s="10">
        <f t="shared" si="1"/>
        <v>0</v>
      </c>
      <c r="S24" s="74"/>
      <c r="T24" s="100"/>
      <c r="U24" s="15">
        <f t="shared" si="3"/>
        <v>0</v>
      </c>
      <c r="V24" s="41">
        <f t="shared" si="4"/>
        <v>0</v>
      </c>
      <c r="W24" s="71"/>
    </row>
    <row r="25" spans="1:23" ht="24.95" customHeight="1">
      <c r="A25" s="19" t="s">
        <v>8</v>
      </c>
      <c r="B25" s="19" t="s">
        <v>16</v>
      </c>
      <c r="C25" s="19" t="s">
        <v>12</v>
      </c>
      <c r="D25" s="49">
        <f>0.046*0.145*5.7</f>
        <v>3.8018999999999997E-2</v>
      </c>
      <c r="E25" s="21">
        <v>46</v>
      </c>
      <c r="F25" s="21">
        <v>145</v>
      </c>
      <c r="G25" s="55">
        <v>5700</v>
      </c>
      <c r="H25" s="89"/>
      <c r="I25" s="4">
        <v>0</v>
      </c>
      <c r="J25" s="8">
        <f t="shared" si="2"/>
        <v>0</v>
      </c>
      <c r="K25" s="85"/>
      <c r="L25" s="18"/>
      <c r="M25" s="58">
        <v>15</v>
      </c>
      <c r="N25" s="6">
        <f t="shared" si="0"/>
        <v>0.57028499999999993</v>
      </c>
      <c r="O25" s="84"/>
      <c r="P25" s="97"/>
      <c r="Q25" s="5">
        <v>0</v>
      </c>
      <c r="R25" s="10">
        <f t="shared" si="1"/>
        <v>0</v>
      </c>
      <c r="S25" s="74"/>
      <c r="T25" s="100"/>
      <c r="U25" s="15">
        <f t="shared" si="3"/>
        <v>15</v>
      </c>
      <c r="V25" s="41">
        <f t="shared" si="4"/>
        <v>0.57028499999999993</v>
      </c>
      <c r="W25" s="71"/>
    </row>
    <row r="26" spans="1:23" ht="24.95" customHeight="1">
      <c r="A26" s="19" t="s">
        <v>8</v>
      </c>
      <c r="B26" s="19" t="s">
        <v>16</v>
      </c>
      <c r="C26" s="19" t="s">
        <v>12</v>
      </c>
      <c r="D26" s="49">
        <f>0.046*0.17*5.7</f>
        <v>4.4574000000000003E-2</v>
      </c>
      <c r="E26" s="21">
        <v>46</v>
      </c>
      <c r="F26" s="21">
        <v>170</v>
      </c>
      <c r="G26" s="55">
        <v>5700</v>
      </c>
      <c r="H26" s="89"/>
      <c r="I26" s="4">
        <v>0</v>
      </c>
      <c r="J26" s="8">
        <f t="shared" si="2"/>
        <v>0</v>
      </c>
      <c r="K26" s="85"/>
      <c r="L26" s="18"/>
      <c r="M26" s="58">
        <v>0</v>
      </c>
      <c r="N26" s="6">
        <f t="shared" si="0"/>
        <v>0</v>
      </c>
      <c r="O26" s="84"/>
      <c r="P26" s="97"/>
      <c r="Q26" s="5">
        <v>0</v>
      </c>
      <c r="R26" s="10">
        <f t="shared" si="1"/>
        <v>0</v>
      </c>
      <c r="S26" s="74"/>
      <c r="T26" s="100"/>
      <c r="U26" s="15">
        <f t="shared" si="3"/>
        <v>0</v>
      </c>
      <c r="V26" s="41">
        <f t="shared" si="4"/>
        <v>0</v>
      </c>
      <c r="W26" s="71"/>
    </row>
    <row r="27" spans="1:23" ht="24.95" customHeight="1">
      <c r="A27" s="19" t="s">
        <v>8</v>
      </c>
      <c r="B27" s="19" t="s">
        <v>16</v>
      </c>
      <c r="C27" s="19" t="s">
        <v>12</v>
      </c>
      <c r="D27" s="49">
        <f>0.046*0.195*5.7</f>
        <v>5.1129000000000008E-2</v>
      </c>
      <c r="E27" s="21">
        <v>46</v>
      </c>
      <c r="F27" s="21">
        <v>195</v>
      </c>
      <c r="G27" s="55">
        <v>5700</v>
      </c>
      <c r="H27" s="89"/>
      <c r="I27" s="4">
        <v>0</v>
      </c>
      <c r="J27" s="8">
        <f t="shared" si="2"/>
        <v>0</v>
      </c>
      <c r="K27" s="85"/>
      <c r="L27" s="18"/>
      <c r="M27" s="58"/>
      <c r="N27" s="6">
        <f t="shared" si="0"/>
        <v>0</v>
      </c>
      <c r="O27" s="84"/>
      <c r="P27" s="97"/>
      <c r="Q27" s="5">
        <v>0</v>
      </c>
      <c r="R27" s="10">
        <f t="shared" si="1"/>
        <v>0</v>
      </c>
      <c r="S27" s="74"/>
      <c r="T27" s="100"/>
      <c r="U27" s="15">
        <f t="shared" si="3"/>
        <v>0</v>
      </c>
      <c r="V27" s="41">
        <f t="shared" si="4"/>
        <v>0</v>
      </c>
      <c r="W27" s="71"/>
    </row>
    <row r="28" spans="1:23" ht="24.95" customHeight="1">
      <c r="A28" s="19" t="s">
        <v>8</v>
      </c>
      <c r="B28" s="19" t="s">
        <v>16</v>
      </c>
      <c r="C28" s="19" t="s">
        <v>12</v>
      </c>
      <c r="D28" s="49">
        <f>0.047*0.125*5.7</f>
        <v>3.3487500000000003E-2</v>
      </c>
      <c r="E28" s="21">
        <v>47</v>
      </c>
      <c r="F28" s="21">
        <v>125</v>
      </c>
      <c r="G28" s="55">
        <v>5700</v>
      </c>
      <c r="H28" s="89"/>
      <c r="I28" s="4">
        <v>0</v>
      </c>
      <c r="J28" s="8">
        <f t="shared" si="2"/>
        <v>0</v>
      </c>
      <c r="K28" s="85"/>
      <c r="L28" s="18"/>
      <c r="M28" s="58">
        <v>0</v>
      </c>
      <c r="N28" s="6">
        <f t="shared" si="0"/>
        <v>0</v>
      </c>
      <c r="O28" s="84"/>
      <c r="P28" s="97"/>
      <c r="Q28" s="5">
        <v>0</v>
      </c>
      <c r="R28" s="10">
        <f t="shared" si="1"/>
        <v>0</v>
      </c>
      <c r="S28" s="74"/>
      <c r="T28" s="100"/>
      <c r="U28" s="15">
        <f t="shared" si="3"/>
        <v>0</v>
      </c>
      <c r="V28" s="41">
        <f t="shared" si="4"/>
        <v>0</v>
      </c>
      <c r="W28" s="71"/>
    </row>
    <row r="29" spans="1:23" ht="24.95" customHeight="1">
      <c r="A29" s="19" t="s">
        <v>8</v>
      </c>
      <c r="B29" s="19" t="s">
        <v>16</v>
      </c>
      <c r="C29" s="19" t="s">
        <v>12</v>
      </c>
      <c r="D29" s="49">
        <f>0.047*0.15*5.7</f>
        <v>4.0184999999999998E-2</v>
      </c>
      <c r="E29" s="21">
        <v>47</v>
      </c>
      <c r="F29" s="21">
        <v>150</v>
      </c>
      <c r="G29" s="55">
        <v>5700</v>
      </c>
      <c r="H29" s="89"/>
      <c r="I29" s="4">
        <v>0</v>
      </c>
      <c r="J29" s="8">
        <f t="shared" si="2"/>
        <v>0</v>
      </c>
      <c r="K29" s="85"/>
      <c r="L29" s="18"/>
      <c r="M29" s="58">
        <v>0</v>
      </c>
      <c r="N29" s="6">
        <f t="shared" si="0"/>
        <v>0</v>
      </c>
      <c r="O29" s="84"/>
      <c r="P29" s="97"/>
      <c r="Q29" s="5">
        <v>0</v>
      </c>
      <c r="R29" s="10">
        <f t="shared" si="1"/>
        <v>0</v>
      </c>
      <c r="S29" s="74"/>
      <c r="T29" s="100"/>
      <c r="U29" s="15">
        <f t="shared" si="3"/>
        <v>0</v>
      </c>
      <c r="V29" s="41">
        <f t="shared" si="4"/>
        <v>0</v>
      </c>
      <c r="W29" s="71"/>
    </row>
    <row r="30" spans="1:23" ht="24.95" customHeight="1">
      <c r="A30" s="19" t="s">
        <v>8</v>
      </c>
      <c r="B30" s="19" t="s">
        <v>16</v>
      </c>
      <c r="C30" s="19" t="s">
        <v>12</v>
      </c>
      <c r="D30" s="49">
        <f>0.047*0.175*5.7</f>
        <v>4.6882500000000001E-2</v>
      </c>
      <c r="E30" s="21">
        <v>47</v>
      </c>
      <c r="F30" s="21">
        <v>175</v>
      </c>
      <c r="G30" s="55">
        <v>5700</v>
      </c>
      <c r="H30" s="89"/>
      <c r="I30" s="4">
        <v>0</v>
      </c>
      <c r="J30" s="8">
        <f t="shared" si="2"/>
        <v>0</v>
      </c>
      <c r="K30" s="85"/>
      <c r="L30" s="18"/>
      <c r="M30" s="58">
        <v>0</v>
      </c>
      <c r="N30" s="6">
        <f t="shared" si="0"/>
        <v>0</v>
      </c>
      <c r="O30" s="84"/>
      <c r="P30" s="97"/>
      <c r="Q30" s="5">
        <v>0</v>
      </c>
      <c r="R30" s="10">
        <f t="shared" si="1"/>
        <v>0</v>
      </c>
      <c r="S30" s="74"/>
      <c r="T30" s="100"/>
      <c r="U30" s="15">
        <f t="shared" si="3"/>
        <v>0</v>
      </c>
      <c r="V30" s="41">
        <f t="shared" si="4"/>
        <v>0</v>
      </c>
      <c r="W30" s="71"/>
    </row>
    <row r="31" spans="1:23" ht="24.95" customHeight="1" thickBot="1">
      <c r="A31" s="19" t="s">
        <v>8</v>
      </c>
      <c r="B31" s="19" t="s">
        <v>16</v>
      </c>
      <c r="C31" s="19" t="s">
        <v>12</v>
      </c>
      <c r="D31" s="49">
        <f>0.047*0.2*5.7</f>
        <v>5.3580000000000003E-2</v>
      </c>
      <c r="E31" s="21">
        <v>47</v>
      </c>
      <c r="F31" s="21">
        <v>200</v>
      </c>
      <c r="G31" s="55">
        <v>5700</v>
      </c>
      <c r="H31" s="89"/>
      <c r="I31" s="4">
        <v>0</v>
      </c>
      <c r="J31" s="8">
        <f t="shared" si="2"/>
        <v>0</v>
      </c>
      <c r="K31" s="85"/>
      <c r="L31" s="18"/>
      <c r="M31" s="58">
        <v>0</v>
      </c>
      <c r="N31" s="6">
        <f t="shared" si="0"/>
        <v>0</v>
      </c>
      <c r="O31" s="84"/>
      <c r="P31" s="97"/>
      <c r="Q31" s="5">
        <v>0</v>
      </c>
      <c r="R31" s="10">
        <f t="shared" si="1"/>
        <v>0</v>
      </c>
      <c r="S31" s="74"/>
      <c r="T31" s="100"/>
      <c r="U31" s="34">
        <f t="shared" si="3"/>
        <v>0</v>
      </c>
      <c r="V31" s="44">
        <f t="shared" si="4"/>
        <v>0</v>
      </c>
      <c r="W31" s="71"/>
    </row>
    <row r="32" spans="1:23" ht="24.95" customHeight="1">
      <c r="A32" s="19" t="s">
        <v>8</v>
      </c>
      <c r="B32" s="19" t="s">
        <v>16</v>
      </c>
      <c r="C32" s="19" t="s">
        <v>12</v>
      </c>
      <c r="D32" s="49">
        <f>0.046*0.145*5.4</f>
        <v>3.6018000000000001E-2</v>
      </c>
      <c r="E32" s="21">
        <v>46</v>
      </c>
      <c r="F32" s="21">
        <v>145</v>
      </c>
      <c r="G32" s="55">
        <v>5400</v>
      </c>
      <c r="H32" s="89"/>
      <c r="I32" s="4">
        <v>0</v>
      </c>
      <c r="J32" s="8">
        <f t="shared" si="2"/>
        <v>0</v>
      </c>
      <c r="K32" s="85"/>
      <c r="L32" s="18"/>
      <c r="M32" s="58">
        <v>0</v>
      </c>
      <c r="N32" s="6">
        <f t="shared" si="0"/>
        <v>0</v>
      </c>
      <c r="O32" s="84"/>
      <c r="P32" s="97"/>
      <c r="Q32" s="5">
        <v>0</v>
      </c>
      <c r="R32" s="10">
        <f t="shared" si="1"/>
        <v>0</v>
      </c>
      <c r="S32" s="74"/>
      <c r="T32" s="100"/>
      <c r="U32" s="35">
        <f t="shared" si="3"/>
        <v>0</v>
      </c>
      <c r="V32" s="45">
        <f t="shared" si="4"/>
        <v>0</v>
      </c>
      <c r="W32" s="71"/>
    </row>
    <row r="33" spans="1:23" ht="24.95" customHeight="1">
      <c r="A33" s="19" t="s">
        <v>8</v>
      </c>
      <c r="B33" s="19" t="s">
        <v>16</v>
      </c>
      <c r="C33" s="19" t="s">
        <v>12</v>
      </c>
      <c r="D33" s="49">
        <f>0.046*0.195*5.4</f>
        <v>4.8438000000000009E-2</v>
      </c>
      <c r="E33" s="21">
        <v>46</v>
      </c>
      <c r="F33" s="21">
        <v>195</v>
      </c>
      <c r="G33" s="55">
        <v>5400</v>
      </c>
      <c r="H33" s="89"/>
      <c r="I33" s="4">
        <v>0</v>
      </c>
      <c r="J33" s="8">
        <f t="shared" si="2"/>
        <v>0</v>
      </c>
      <c r="K33" s="85"/>
      <c r="L33" s="18"/>
      <c r="M33" s="58">
        <v>10</v>
      </c>
      <c r="N33" s="6">
        <f t="shared" si="0"/>
        <v>0.48438000000000009</v>
      </c>
      <c r="O33" s="84"/>
      <c r="P33" s="97"/>
      <c r="Q33" s="5">
        <v>0</v>
      </c>
      <c r="R33" s="10">
        <f t="shared" si="1"/>
        <v>0</v>
      </c>
      <c r="S33" s="74"/>
      <c r="T33" s="100"/>
      <c r="U33" s="15">
        <f t="shared" si="3"/>
        <v>10</v>
      </c>
      <c r="V33" s="41">
        <f t="shared" si="4"/>
        <v>0.48438000000000009</v>
      </c>
      <c r="W33" s="71"/>
    </row>
    <row r="34" spans="1:23" ht="24.95" customHeight="1">
      <c r="A34" s="19" t="s">
        <v>8</v>
      </c>
      <c r="B34" s="19" t="s">
        <v>16</v>
      </c>
      <c r="C34" s="19" t="s">
        <v>12</v>
      </c>
      <c r="D34" s="49">
        <f>0.047*0.125*5.4</f>
        <v>3.1725000000000003E-2</v>
      </c>
      <c r="E34" s="21">
        <v>47</v>
      </c>
      <c r="F34" s="21">
        <v>125</v>
      </c>
      <c r="G34" s="55">
        <v>5400</v>
      </c>
      <c r="H34" s="89"/>
      <c r="I34" s="4">
        <v>0</v>
      </c>
      <c r="J34" s="8">
        <f t="shared" si="2"/>
        <v>0</v>
      </c>
      <c r="K34" s="85"/>
      <c r="L34" s="18"/>
      <c r="M34" s="58">
        <v>0</v>
      </c>
      <c r="N34" s="6">
        <f t="shared" si="0"/>
        <v>0</v>
      </c>
      <c r="O34" s="84"/>
      <c r="P34" s="97"/>
      <c r="Q34" s="5">
        <v>0</v>
      </c>
      <c r="R34" s="10">
        <f t="shared" si="1"/>
        <v>0</v>
      </c>
      <c r="S34" s="74"/>
      <c r="T34" s="100"/>
      <c r="U34" s="15">
        <f t="shared" si="3"/>
        <v>0</v>
      </c>
      <c r="V34" s="41">
        <f t="shared" si="4"/>
        <v>0</v>
      </c>
      <c r="W34" s="71"/>
    </row>
    <row r="35" spans="1:23" ht="24.95" customHeight="1">
      <c r="A35" s="19" t="s">
        <v>8</v>
      </c>
      <c r="B35" s="19" t="s">
        <v>16</v>
      </c>
      <c r="C35" s="19" t="s">
        <v>12</v>
      </c>
      <c r="D35" s="49">
        <f>0.047*0.15*5.4</f>
        <v>3.807E-2</v>
      </c>
      <c r="E35" s="21">
        <v>47</v>
      </c>
      <c r="F35" s="21">
        <v>150</v>
      </c>
      <c r="G35" s="55">
        <v>5400</v>
      </c>
      <c r="H35" s="89"/>
      <c r="I35" s="4">
        <v>0</v>
      </c>
      <c r="J35" s="8">
        <f t="shared" si="2"/>
        <v>0</v>
      </c>
      <c r="K35" s="85"/>
      <c r="L35" s="18"/>
      <c r="M35" s="58">
        <v>0</v>
      </c>
      <c r="N35" s="6">
        <f t="shared" si="0"/>
        <v>0</v>
      </c>
      <c r="O35" s="84"/>
      <c r="P35" s="97"/>
      <c r="Q35" s="5">
        <v>0</v>
      </c>
      <c r="R35" s="10">
        <f t="shared" si="1"/>
        <v>0</v>
      </c>
      <c r="S35" s="74"/>
      <c r="T35" s="100"/>
      <c r="U35" s="15">
        <f t="shared" si="3"/>
        <v>0</v>
      </c>
      <c r="V35" s="41">
        <f t="shared" si="4"/>
        <v>0</v>
      </c>
      <c r="W35" s="71"/>
    </row>
    <row r="36" spans="1:23" ht="24.95" customHeight="1">
      <c r="A36" s="19" t="s">
        <v>8</v>
      </c>
      <c r="B36" s="19" t="s">
        <v>16</v>
      </c>
      <c r="C36" s="19" t="s">
        <v>12</v>
      </c>
      <c r="D36" s="49">
        <f>0.047*0.175*5.4</f>
        <v>4.4415000000000003E-2</v>
      </c>
      <c r="E36" s="21">
        <v>47</v>
      </c>
      <c r="F36" s="21">
        <v>175</v>
      </c>
      <c r="G36" s="55">
        <v>5400</v>
      </c>
      <c r="H36" s="89"/>
      <c r="I36" s="4">
        <v>0</v>
      </c>
      <c r="J36" s="8">
        <f t="shared" si="2"/>
        <v>0</v>
      </c>
      <c r="K36" s="85"/>
      <c r="L36" s="18"/>
      <c r="M36" s="58">
        <v>0</v>
      </c>
      <c r="N36" s="6">
        <f t="shared" ref="N36:N67" si="5">M36*D36</f>
        <v>0</v>
      </c>
      <c r="O36" s="84"/>
      <c r="P36" s="97"/>
      <c r="Q36" s="5">
        <v>0</v>
      </c>
      <c r="R36" s="10">
        <f t="shared" ref="R36:R67" si="6">D36*Q36</f>
        <v>0</v>
      </c>
      <c r="S36" s="74"/>
      <c r="T36" s="100"/>
      <c r="U36" s="15">
        <f t="shared" si="3"/>
        <v>0</v>
      </c>
      <c r="V36" s="41">
        <f t="shared" si="4"/>
        <v>0</v>
      </c>
      <c r="W36" s="71"/>
    </row>
    <row r="37" spans="1:23" ht="24.95" customHeight="1" thickBot="1">
      <c r="A37" s="19" t="s">
        <v>8</v>
      </c>
      <c r="B37" s="19" t="s">
        <v>16</v>
      </c>
      <c r="C37" s="19" t="s">
        <v>12</v>
      </c>
      <c r="D37" s="49">
        <f>0.047*0.2*5.4</f>
        <v>5.0760000000000007E-2</v>
      </c>
      <c r="E37" s="21">
        <v>47</v>
      </c>
      <c r="F37" s="21">
        <v>200</v>
      </c>
      <c r="G37" s="55">
        <v>5400</v>
      </c>
      <c r="H37" s="89"/>
      <c r="I37" s="4">
        <v>0</v>
      </c>
      <c r="J37" s="8">
        <f t="shared" ref="J37:J68" si="7">D37*I37</f>
        <v>0</v>
      </c>
      <c r="K37" s="85"/>
      <c r="L37" s="18"/>
      <c r="M37" s="58">
        <v>0</v>
      </c>
      <c r="N37" s="6">
        <f t="shared" si="5"/>
        <v>0</v>
      </c>
      <c r="O37" s="84"/>
      <c r="P37" s="97"/>
      <c r="Q37" s="5">
        <v>0</v>
      </c>
      <c r="R37" s="10">
        <f t="shared" si="6"/>
        <v>0</v>
      </c>
      <c r="S37" s="74"/>
      <c r="T37" s="100"/>
      <c r="U37" s="33">
        <f t="shared" ref="U37:U68" si="8">I37+M37+Q37</f>
        <v>0</v>
      </c>
      <c r="V37" s="43">
        <f t="shared" ref="V37:V68" si="9">J37+N37+R37</f>
        <v>0</v>
      </c>
      <c r="W37" s="71"/>
    </row>
    <row r="38" spans="1:23" ht="24.95" customHeight="1">
      <c r="A38" s="19" t="s">
        <v>8</v>
      </c>
      <c r="B38" s="19" t="s">
        <v>16</v>
      </c>
      <c r="C38" s="19" t="s">
        <v>12</v>
      </c>
      <c r="D38" s="49">
        <f>0.046*0.12*3.9</f>
        <v>2.1527999999999999E-2</v>
      </c>
      <c r="E38" s="21">
        <v>46</v>
      </c>
      <c r="F38" s="21">
        <v>120</v>
      </c>
      <c r="G38" s="55">
        <v>3900</v>
      </c>
      <c r="H38" s="89"/>
      <c r="I38" s="4">
        <v>0</v>
      </c>
      <c r="J38" s="8">
        <f t="shared" si="7"/>
        <v>0</v>
      </c>
      <c r="K38" s="85"/>
      <c r="L38" s="18"/>
      <c r="M38" s="58">
        <v>67</v>
      </c>
      <c r="N38" s="6">
        <f t="shared" si="5"/>
        <v>1.4423759999999999</v>
      </c>
      <c r="O38" s="84"/>
      <c r="P38" s="98"/>
      <c r="Q38" s="5">
        <v>0</v>
      </c>
      <c r="R38" s="10">
        <f t="shared" si="6"/>
        <v>0</v>
      </c>
      <c r="S38" s="74"/>
      <c r="T38" s="100"/>
      <c r="U38" s="14">
        <f t="shared" si="8"/>
        <v>67</v>
      </c>
      <c r="V38" s="42">
        <f t="shared" si="9"/>
        <v>1.4423759999999999</v>
      </c>
      <c r="W38" s="71"/>
    </row>
    <row r="39" spans="1:23" ht="24.95" customHeight="1">
      <c r="A39" s="19" t="s">
        <v>8</v>
      </c>
      <c r="B39" s="19" t="s">
        <v>16</v>
      </c>
      <c r="C39" s="19" t="s">
        <v>12</v>
      </c>
      <c r="D39" s="49">
        <f>0.046*0.145*3.9</f>
        <v>2.6012999999999998E-2</v>
      </c>
      <c r="E39" s="21">
        <v>46</v>
      </c>
      <c r="F39" s="21">
        <v>145</v>
      </c>
      <c r="G39" s="55">
        <v>3900</v>
      </c>
      <c r="H39" s="89"/>
      <c r="I39" s="4">
        <v>0</v>
      </c>
      <c r="J39" s="8">
        <f t="shared" si="7"/>
        <v>0</v>
      </c>
      <c r="K39" s="85"/>
      <c r="L39" s="18"/>
      <c r="M39" s="58">
        <v>326</v>
      </c>
      <c r="N39" s="6">
        <f t="shared" si="5"/>
        <v>8.4802379999999999</v>
      </c>
      <c r="O39" s="84"/>
      <c r="P39" s="98"/>
      <c r="Q39" s="5">
        <v>0</v>
      </c>
      <c r="R39" s="10">
        <f t="shared" si="6"/>
        <v>0</v>
      </c>
      <c r="S39" s="74"/>
      <c r="T39" s="100"/>
      <c r="U39" s="15">
        <f t="shared" si="8"/>
        <v>326</v>
      </c>
      <c r="V39" s="41">
        <f t="shared" si="9"/>
        <v>8.4802379999999999</v>
      </c>
      <c r="W39" s="71"/>
    </row>
    <row r="40" spans="1:23" ht="24.95" customHeight="1">
      <c r="A40" s="19" t="s">
        <v>8</v>
      </c>
      <c r="B40" s="19" t="s">
        <v>16</v>
      </c>
      <c r="C40" s="19" t="s">
        <v>12</v>
      </c>
      <c r="D40" s="49">
        <f>0.046*0.195*3.9</f>
        <v>3.4983E-2</v>
      </c>
      <c r="E40" s="21">
        <v>46</v>
      </c>
      <c r="F40" s="21">
        <v>195</v>
      </c>
      <c r="G40" s="55">
        <v>3900</v>
      </c>
      <c r="H40" s="89"/>
      <c r="I40" s="4">
        <v>0</v>
      </c>
      <c r="J40" s="8">
        <f t="shared" si="7"/>
        <v>0</v>
      </c>
      <c r="K40" s="85"/>
      <c r="L40" s="18"/>
      <c r="M40" s="58">
        <v>426</v>
      </c>
      <c r="N40" s="6">
        <f t="shared" si="5"/>
        <v>14.902758</v>
      </c>
      <c r="O40" s="84"/>
      <c r="P40" s="98"/>
      <c r="Q40" s="5">
        <v>0</v>
      </c>
      <c r="R40" s="10">
        <f t="shared" si="6"/>
        <v>0</v>
      </c>
      <c r="S40" s="74"/>
      <c r="T40" s="100"/>
      <c r="U40" s="15">
        <f t="shared" si="8"/>
        <v>426</v>
      </c>
      <c r="V40" s="41">
        <f t="shared" si="9"/>
        <v>14.902758</v>
      </c>
      <c r="W40" s="71"/>
    </row>
    <row r="41" spans="1:23" ht="24.95" customHeight="1">
      <c r="A41" s="19" t="s">
        <v>8</v>
      </c>
      <c r="B41" s="19" t="s">
        <v>16</v>
      </c>
      <c r="C41" s="19" t="s">
        <v>12</v>
      </c>
      <c r="D41" s="49">
        <f>0.038*0.125*3.9</f>
        <v>1.8525E-2</v>
      </c>
      <c r="E41" s="21">
        <v>38</v>
      </c>
      <c r="F41" s="21">
        <v>125</v>
      </c>
      <c r="G41" s="55">
        <v>3900</v>
      </c>
      <c r="H41" s="89"/>
      <c r="I41" s="4">
        <v>0</v>
      </c>
      <c r="J41" s="8">
        <f t="shared" si="7"/>
        <v>0</v>
      </c>
      <c r="K41" s="85"/>
      <c r="L41" s="18"/>
      <c r="M41" s="58">
        <v>0</v>
      </c>
      <c r="N41" s="6">
        <f t="shared" si="5"/>
        <v>0</v>
      </c>
      <c r="O41" s="84"/>
      <c r="P41" s="98"/>
      <c r="Q41" s="5">
        <v>0</v>
      </c>
      <c r="R41" s="10">
        <f t="shared" si="6"/>
        <v>0</v>
      </c>
      <c r="S41" s="74"/>
      <c r="T41" s="100"/>
      <c r="U41" s="15">
        <f t="shared" si="8"/>
        <v>0</v>
      </c>
      <c r="V41" s="41">
        <f t="shared" si="9"/>
        <v>0</v>
      </c>
      <c r="W41" s="71"/>
    </row>
    <row r="42" spans="1:23" ht="24.95" customHeight="1">
      <c r="A42" s="19" t="s">
        <v>8</v>
      </c>
      <c r="B42" s="19" t="s">
        <v>16</v>
      </c>
      <c r="C42" s="19" t="s">
        <v>12</v>
      </c>
      <c r="D42" s="49">
        <f>0.038*0.145*3.9</f>
        <v>2.1488999999999998E-2</v>
      </c>
      <c r="E42" s="21">
        <v>38</v>
      </c>
      <c r="F42" s="21">
        <v>145</v>
      </c>
      <c r="G42" s="55">
        <v>3900</v>
      </c>
      <c r="H42" s="89"/>
      <c r="I42" s="4">
        <v>0</v>
      </c>
      <c r="J42" s="8">
        <f t="shared" si="7"/>
        <v>0</v>
      </c>
      <c r="K42" s="85"/>
      <c r="L42" s="18"/>
      <c r="M42" s="58">
        <v>0</v>
      </c>
      <c r="N42" s="6">
        <f t="shared" si="5"/>
        <v>0</v>
      </c>
      <c r="O42" s="84"/>
      <c r="P42" s="98"/>
      <c r="Q42" s="5">
        <v>0</v>
      </c>
      <c r="R42" s="10">
        <f t="shared" si="6"/>
        <v>0</v>
      </c>
      <c r="S42" s="74"/>
      <c r="T42" s="100"/>
      <c r="U42" s="34">
        <f t="shared" si="8"/>
        <v>0</v>
      </c>
      <c r="V42" s="44">
        <f t="shared" si="9"/>
        <v>0</v>
      </c>
      <c r="W42" s="71"/>
    </row>
    <row r="43" spans="1:23" ht="24.95" customHeight="1">
      <c r="A43" s="19" t="s">
        <v>8</v>
      </c>
      <c r="B43" s="19" t="s">
        <v>16</v>
      </c>
      <c r="C43" s="19" t="s">
        <v>12</v>
      </c>
      <c r="D43" s="49">
        <f>0.046*0.1*2</f>
        <v>9.1999999999999998E-3</v>
      </c>
      <c r="E43" s="21">
        <v>46</v>
      </c>
      <c r="F43" s="21">
        <v>100</v>
      </c>
      <c r="G43" s="56">
        <v>2000</v>
      </c>
      <c r="H43" s="89"/>
      <c r="I43" s="4">
        <v>0</v>
      </c>
      <c r="J43" s="8">
        <f t="shared" si="7"/>
        <v>0</v>
      </c>
      <c r="K43" s="85"/>
      <c r="L43" s="18"/>
      <c r="M43" s="58">
        <v>0</v>
      </c>
      <c r="N43" s="6">
        <f t="shared" si="5"/>
        <v>0</v>
      </c>
      <c r="O43" s="84"/>
      <c r="P43" s="98"/>
      <c r="Q43" s="5">
        <v>992</v>
      </c>
      <c r="R43" s="10">
        <f t="shared" si="6"/>
        <v>9.1264000000000003</v>
      </c>
      <c r="S43" s="74"/>
      <c r="T43" s="100"/>
      <c r="U43" s="34">
        <f t="shared" si="8"/>
        <v>992</v>
      </c>
      <c r="V43" s="44">
        <f t="shared" si="9"/>
        <v>9.1264000000000003</v>
      </c>
      <c r="W43" s="71"/>
    </row>
    <row r="44" spans="1:23" ht="24.95" customHeight="1">
      <c r="A44" s="19" t="s">
        <v>8</v>
      </c>
      <c r="B44" s="19" t="s">
        <v>16</v>
      </c>
      <c r="C44" s="19" t="s">
        <v>12</v>
      </c>
      <c r="D44" s="49">
        <f>0.046*0.1*2.1</f>
        <v>9.6600000000000002E-3</v>
      </c>
      <c r="E44" s="21">
        <v>46</v>
      </c>
      <c r="F44" s="21">
        <v>100</v>
      </c>
      <c r="G44" s="55">
        <v>2100</v>
      </c>
      <c r="H44" s="89"/>
      <c r="I44" s="4">
        <v>0</v>
      </c>
      <c r="J44" s="8">
        <f t="shared" si="7"/>
        <v>0</v>
      </c>
      <c r="K44" s="85"/>
      <c r="L44" s="18"/>
      <c r="M44" s="58">
        <v>0</v>
      </c>
      <c r="N44" s="6">
        <f t="shared" si="5"/>
        <v>0</v>
      </c>
      <c r="O44" s="84"/>
      <c r="P44" s="98"/>
      <c r="Q44" s="5">
        <v>0</v>
      </c>
      <c r="R44" s="10">
        <f t="shared" si="6"/>
        <v>0</v>
      </c>
      <c r="S44" s="74"/>
      <c r="T44" s="100"/>
      <c r="U44" s="34">
        <f t="shared" si="8"/>
        <v>0</v>
      </c>
      <c r="V44" s="44">
        <f t="shared" si="9"/>
        <v>0</v>
      </c>
      <c r="W44" s="71"/>
    </row>
    <row r="45" spans="1:23" ht="24.95" customHeight="1">
      <c r="A45" s="19" t="s">
        <v>8</v>
      </c>
      <c r="B45" s="19" t="s">
        <v>16</v>
      </c>
      <c r="C45" s="19" t="s">
        <v>12</v>
      </c>
      <c r="D45" s="49">
        <f>0.025*0.1*2.1</f>
        <v>5.2500000000000012E-3</v>
      </c>
      <c r="E45" s="21">
        <v>25</v>
      </c>
      <c r="F45" s="21">
        <v>100</v>
      </c>
      <c r="G45" s="55">
        <v>2100</v>
      </c>
      <c r="H45" s="89"/>
      <c r="I45" s="4">
        <v>0</v>
      </c>
      <c r="J45" s="8">
        <f t="shared" si="7"/>
        <v>0</v>
      </c>
      <c r="K45" s="85"/>
      <c r="L45" s="18"/>
      <c r="M45" s="58">
        <v>0</v>
      </c>
      <c r="N45" s="6">
        <f t="shared" si="5"/>
        <v>0</v>
      </c>
      <c r="O45" s="84"/>
      <c r="P45" s="98"/>
      <c r="Q45" s="5">
        <v>0</v>
      </c>
      <c r="R45" s="10">
        <f t="shared" si="6"/>
        <v>0</v>
      </c>
      <c r="S45" s="74"/>
      <c r="T45" s="100"/>
      <c r="U45" s="34">
        <f t="shared" si="8"/>
        <v>0</v>
      </c>
      <c r="V45" s="44">
        <f t="shared" si="9"/>
        <v>0</v>
      </c>
      <c r="W45" s="71"/>
    </row>
    <row r="46" spans="1:23" ht="24.95" customHeight="1">
      <c r="A46" s="19" t="s">
        <v>8</v>
      </c>
      <c r="B46" s="19" t="s">
        <v>16</v>
      </c>
      <c r="C46" s="19" t="s">
        <v>12</v>
      </c>
      <c r="D46" s="49">
        <f>0.046*0.1*2.4</f>
        <v>1.1039999999999999E-2</v>
      </c>
      <c r="E46" s="21">
        <v>46</v>
      </c>
      <c r="F46" s="21">
        <v>100</v>
      </c>
      <c r="G46" s="55">
        <v>2400</v>
      </c>
      <c r="H46" s="89"/>
      <c r="I46" s="4">
        <v>0</v>
      </c>
      <c r="J46" s="8">
        <f t="shared" si="7"/>
        <v>0</v>
      </c>
      <c r="K46" s="85"/>
      <c r="L46" s="18"/>
      <c r="M46" s="58">
        <v>0</v>
      </c>
      <c r="N46" s="6">
        <f t="shared" si="5"/>
        <v>0</v>
      </c>
      <c r="O46" s="84"/>
      <c r="P46" s="98"/>
      <c r="Q46" s="5">
        <v>0</v>
      </c>
      <c r="R46" s="10">
        <f t="shared" si="6"/>
        <v>0</v>
      </c>
      <c r="S46" s="74"/>
      <c r="T46" s="100"/>
      <c r="U46" s="34">
        <f t="shared" si="8"/>
        <v>0</v>
      </c>
      <c r="V46" s="44">
        <f t="shared" si="9"/>
        <v>0</v>
      </c>
      <c r="W46" s="71"/>
    </row>
    <row r="47" spans="1:23" ht="24.95" customHeight="1">
      <c r="A47" s="19" t="s">
        <v>8</v>
      </c>
      <c r="B47" s="19" t="s">
        <v>16</v>
      </c>
      <c r="C47" s="19" t="s">
        <v>12</v>
      </c>
      <c r="D47" s="49">
        <f>0.025*0.1*2.4</f>
        <v>6.000000000000001E-3</v>
      </c>
      <c r="E47" s="21">
        <v>25</v>
      </c>
      <c r="F47" s="21">
        <v>100</v>
      </c>
      <c r="G47" s="55">
        <v>2400</v>
      </c>
      <c r="H47" s="89"/>
      <c r="I47" s="4">
        <v>0</v>
      </c>
      <c r="J47" s="8">
        <f t="shared" si="7"/>
        <v>0</v>
      </c>
      <c r="K47" s="85"/>
      <c r="L47" s="18"/>
      <c r="M47" s="58">
        <v>0</v>
      </c>
      <c r="N47" s="6">
        <f t="shared" si="5"/>
        <v>0</v>
      </c>
      <c r="O47" s="84"/>
      <c r="P47" s="98"/>
      <c r="Q47" s="5">
        <v>0</v>
      </c>
      <c r="R47" s="10">
        <f t="shared" si="6"/>
        <v>0</v>
      </c>
      <c r="S47" s="74"/>
      <c r="T47" s="100"/>
      <c r="U47" s="34">
        <f t="shared" si="8"/>
        <v>0</v>
      </c>
      <c r="V47" s="44">
        <f t="shared" si="9"/>
        <v>0</v>
      </c>
      <c r="W47" s="71"/>
    </row>
    <row r="48" spans="1:23" ht="24.95" customHeight="1">
      <c r="A48" s="19" t="s">
        <v>8</v>
      </c>
      <c r="B48" s="19" t="s">
        <v>16</v>
      </c>
      <c r="C48" s="19" t="s">
        <v>12</v>
      </c>
      <c r="D48" s="49">
        <f>0.046*0.1*2.7</f>
        <v>1.242E-2</v>
      </c>
      <c r="E48" s="21">
        <v>46</v>
      </c>
      <c r="F48" s="21">
        <v>100</v>
      </c>
      <c r="G48" s="55">
        <v>2700</v>
      </c>
      <c r="H48" s="89"/>
      <c r="I48" s="4">
        <v>0</v>
      </c>
      <c r="J48" s="8">
        <f t="shared" si="7"/>
        <v>0</v>
      </c>
      <c r="K48" s="85"/>
      <c r="L48" s="18"/>
      <c r="M48" s="58">
        <v>0</v>
      </c>
      <c r="N48" s="6">
        <f t="shared" si="5"/>
        <v>0</v>
      </c>
      <c r="O48" s="84"/>
      <c r="P48" s="98"/>
      <c r="Q48" s="5">
        <v>0</v>
      </c>
      <c r="R48" s="10">
        <f t="shared" si="6"/>
        <v>0</v>
      </c>
      <c r="S48" s="74"/>
      <c r="T48" s="100"/>
      <c r="U48" s="34">
        <f t="shared" si="8"/>
        <v>0</v>
      </c>
      <c r="V48" s="44">
        <f t="shared" si="9"/>
        <v>0</v>
      </c>
      <c r="W48" s="71"/>
    </row>
    <row r="49" spans="1:23" ht="24.95" customHeight="1">
      <c r="A49" s="19" t="s">
        <v>8</v>
      </c>
      <c r="B49" s="19" t="s">
        <v>16</v>
      </c>
      <c r="C49" s="19" t="s">
        <v>12</v>
      </c>
      <c r="D49" s="49">
        <f>0.025*0.1*2.7</f>
        <v>6.7500000000000017E-3</v>
      </c>
      <c r="E49" s="21">
        <v>25</v>
      </c>
      <c r="F49" s="21">
        <v>100</v>
      </c>
      <c r="G49" s="55">
        <v>2700</v>
      </c>
      <c r="H49" s="89"/>
      <c r="I49" s="4">
        <v>0</v>
      </c>
      <c r="J49" s="8">
        <f t="shared" si="7"/>
        <v>0</v>
      </c>
      <c r="K49" s="85"/>
      <c r="L49" s="18"/>
      <c r="M49" s="58">
        <v>0</v>
      </c>
      <c r="N49" s="6">
        <f t="shared" si="5"/>
        <v>0</v>
      </c>
      <c r="O49" s="84"/>
      <c r="P49" s="98"/>
      <c r="Q49" s="5">
        <v>0</v>
      </c>
      <c r="R49" s="10">
        <f t="shared" si="6"/>
        <v>0</v>
      </c>
      <c r="S49" s="74"/>
      <c r="T49" s="100"/>
      <c r="U49" s="34">
        <f t="shared" si="8"/>
        <v>0</v>
      </c>
      <c r="V49" s="44">
        <f t="shared" si="9"/>
        <v>0</v>
      </c>
      <c r="W49" s="71"/>
    </row>
    <row r="50" spans="1:23" ht="24.95" customHeight="1">
      <c r="A50" s="19" t="s">
        <v>8</v>
      </c>
      <c r="B50" s="19" t="s">
        <v>16</v>
      </c>
      <c r="C50" s="19" t="s">
        <v>12</v>
      </c>
      <c r="D50" s="49">
        <f>0.046*0.1*3</f>
        <v>1.38E-2</v>
      </c>
      <c r="E50" s="21">
        <v>46</v>
      </c>
      <c r="F50" s="21">
        <v>100</v>
      </c>
      <c r="G50" s="55">
        <v>3000</v>
      </c>
      <c r="H50" s="89"/>
      <c r="I50" s="4">
        <v>0</v>
      </c>
      <c r="J50" s="8">
        <f t="shared" si="7"/>
        <v>0</v>
      </c>
      <c r="K50" s="85"/>
      <c r="L50" s="18"/>
      <c r="M50" s="58">
        <v>0</v>
      </c>
      <c r="N50" s="6">
        <f t="shared" si="5"/>
        <v>0</v>
      </c>
      <c r="O50" s="84"/>
      <c r="P50" s="98"/>
      <c r="Q50" s="5">
        <v>3531</v>
      </c>
      <c r="R50" s="10">
        <f t="shared" si="6"/>
        <v>48.727800000000002</v>
      </c>
      <c r="S50" s="74"/>
      <c r="T50" s="100"/>
      <c r="U50" s="34">
        <f t="shared" si="8"/>
        <v>3531</v>
      </c>
      <c r="V50" s="44">
        <f t="shared" si="9"/>
        <v>48.727800000000002</v>
      </c>
      <c r="W50" s="71"/>
    </row>
    <row r="51" spans="1:23" ht="24.95" customHeight="1">
      <c r="A51" s="19" t="s">
        <v>8</v>
      </c>
      <c r="B51" s="19" t="s">
        <v>16</v>
      </c>
      <c r="C51" s="19" t="s">
        <v>12</v>
      </c>
      <c r="D51" s="49">
        <f>0.025*0.1*3</f>
        <v>7.5000000000000015E-3</v>
      </c>
      <c r="E51" s="21">
        <v>25</v>
      </c>
      <c r="F51" s="21">
        <v>100</v>
      </c>
      <c r="G51" s="55">
        <v>3000</v>
      </c>
      <c r="H51" s="89"/>
      <c r="I51" s="4">
        <v>0</v>
      </c>
      <c r="J51" s="8">
        <f t="shared" si="7"/>
        <v>0</v>
      </c>
      <c r="K51" s="85"/>
      <c r="L51" s="18"/>
      <c r="M51" s="58">
        <v>0</v>
      </c>
      <c r="N51" s="6">
        <f t="shared" si="5"/>
        <v>0</v>
      </c>
      <c r="O51" s="84"/>
      <c r="P51" s="98"/>
      <c r="Q51" s="5">
        <v>1320</v>
      </c>
      <c r="R51" s="10">
        <f t="shared" si="6"/>
        <v>9.9000000000000021</v>
      </c>
      <c r="S51" s="74"/>
      <c r="T51" s="100"/>
      <c r="U51" s="34">
        <f t="shared" si="8"/>
        <v>1320</v>
      </c>
      <c r="V51" s="44">
        <f t="shared" si="9"/>
        <v>9.9000000000000021</v>
      </c>
      <c r="W51" s="71"/>
    </row>
    <row r="52" spans="1:23" ht="24.95" customHeight="1">
      <c r="A52" s="19" t="s">
        <v>8</v>
      </c>
      <c r="B52" s="19" t="s">
        <v>16</v>
      </c>
      <c r="C52" s="19" t="s">
        <v>12</v>
      </c>
      <c r="D52" s="49">
        <f>0.046*0.1*3.3</f>
        <v>1.5179999999999999E-2</v>
      </c>
      <c r="E52" s="21">
        <v>46</v>
      </c>
      <c r="F52" s="21">
        <v>100</v>
      </c>
      <c r="G52" s="55">
        <v>3300</v>
      </c>
      <c r="H52" s="89"/>
      <c r="I52" s="4">
        <v>0</v>
      </c>
      <c r="J52" s="8">
        <f t="shared" si="7"/>
        <v>0</v>
      </c>
      <c r="K52" s="85"/>
      <c r="L52" s="18"/>
      <c r="M52" s="58">
        <v>0</v>
      </c>
      <c r="N52" s="6">
        <f t="shared" si="5"/>
        <v>0</v>
      </c>
      <c r="O52" s="84"/>
      <c r="P52" s="98"/>
      <c r="Q52" s="5">
        <v>0</v>
      </c>
      <c r="R52" s="10">
        <f t="shared" si="6"/>
        <v>0</v>
      </c>
      <c r="S52" s="74"/>
      <c r="T52" s="100"/>
      <c r="U52" s="34">
        <f t="shared" si="8"/>
        <v>0</v>
      </c>
      <c r="V52" s="44">
        <f t="shared" si="9"/>
        <v>0</v>
      </c>
      <c r="W52" s="71"/>
    </row>
    <row r="53" spans="1:23" ht="24.95" customHeight="1">
      <c r="A53" s="19" t="s">
        <v>8</v>
      </c>
      <c r="B53" s="19" t="s">
        <v>16</v>
      </c>
      <c r="C53" s="19" t="s">
        <v>12</v>
      </c>
      <c r="D53" s="49">
        <f>0.025*0.1*3.3</f>
        <v>8.2500000000000004E-3</v>
      </c>
      <c r="E53" s="21">
        <v>25</v>
      </c>
      <c r="F53" s="21">
        <v>100</v>
      </c>
      <c r="G53" s="55">
        <v>3300</v>
      </c>
      <c r="H53" s="89"/>
      <c r="I53" s="4">
        <v>0</v>
      </c>
      <c r="J53" s="8">
        <f t="shared" si="7"/>
        <v>0</v>
      </c>
      <c r="K53" s="85"/>
      <c r="L53" s="18"/>
      <c r="M53" s="58">
        <v>0</v>
      </c>
      <c r="N53" s="6">
        <f t="shared" si="5"/>
        <v>0</v>
      </c>
      <c r="O53" s="84"/>
      <c r="P53" s="98"/>
      <c r="Q53" s="5">
        <v>0</v>
      </c>
      <c r="R53" s="10">
        <f t="shared" si="6"/>
        <v>0</v>
      </c>
      <c r="S53" s="74"/>
      <c r="T53" s="100"/>
      <c r="U53" s="34">
        <f t="shared" si="8"/>
        <v>0</v>
      </c>
      <c r="V53" s="44">
        <f t="shared" si="9"/>
        <v>0</v>
      </c>
      <c r="W53" s="71"/>
    </row>
    <row r="54" spans="1:23" ht="24.95" customHeight="1">
      <c r="A54" s="19" t="s">
        <v>8</v>
      </c>
      <c r="B54" s="19" t="s">
        <v>16</v>
      </c>
      <c r="C54" s="19" t="s">
        <v>12</v>
      </c>
      <c r="D54" s="49">
        <f>0.046*0.1*3.6</f>
        <v>1.6560000000000002E-2</v>
      </c>
      <c r="E54" s="21">
        <v>46</v>
      </c>
      <c r="F54" s="21">
        <v>100</v>
      </c>
      <c r="G54" s="55">
        <v>3600</v>
      </c>
      <c r="H54" s="89"/>
      <c r="I54" s="4">
        <v>0</v>
      </c>
      <c r="J54" s="8">
        <f t="shared" si="7"/>
        <v>0</v>
      </c>
      <c r="K54" s="85"/>
      <c r="L54" s="18"/>
      <c r="M54" s="58">
        <v>0</v>
      </c>
      <c r="N54" s="6">
        <f t="shared" si="5"/>
        <v>0</v>
      </c>
      <c r="O54" s="84"/>
      <c r="P54" s="98"/>
      <c r="Q54" s="5">
        <v>0</v>
      </c>
      <c r="R54" s="10">
        <f t="shared" si="6"/>
        <v>0</v>
      </c>
      <c r="S54" s="74"/>
      <c r="T54" s="100"/>
      <c r="U54" s="34">
        <f t="shared" si="8"/>
        <v>0</v>
      </c>
      <c r="V54" s="44">
        <f t="shared" si="9"/>
        <v>0</v>
      </c>
      <c r="W54" s="71"/>
    </row>
    <row r="55" spans="1:23" ht="24.95" customHeight="1">
      <c r="A55" s="19" t="s">
        <v>8</v>
      </c>
      <c r="B55" s="19" t="s">
        <v>16</v>
      </c>
      <c r="C55" s="19" t="s">
        <v>12</v>
      </c>
      <c r="D55" s="49">
        <f>0.025*0.1*3.6</f>
        <v>9.0000000000000028E-3</v>
      </c>
      <c r="E55" s="21">
        <v>25</v>
      </c>
      <c r="F55" s="21">
        <v>100</v>
      </c>
      <c r="G55" s="55">
        <v>3600</v>
      </c>
      <c r="H55" s="89"/>
      <c r="I55" s="4">
        <v>0</v>
      </c>
      <c r="J55" s="8">
        <f t="shared" si="7"/>
        <v>0</v>
      </c>
      <c r="K55" s="85"/>
      <c r="L55" s="18"/>
      <c r="M55" s="58">
        <v>0</v>
      </c>
      <c r="N55" s="6">
        <f t="shared" si="5"/>
        <v>0</v>
      </c>
      <c r="O55" s="84"/>
      <c r="P55" s="98"/>
      <c r="Q55" s="5">
        <v>0</v>
      </c>
      <c r="R55" s="10">
        <f t="shared" si="6"/>
        <v>0</v>
      </c>
      <c r="S55" s="74"/>
      <c r="T55" s="100"/>
      <c r="U55" s="34">
        <f t="shared" si="8"/>
        <v>0</v>
      </c>
      <c r="V55" s="44">
        <f t="shared" si="9"/>
        <v>0</v>
      </c>
      <c r="W55" s="71"/>
    </row>
    <row r="56" spans="1:23" ht="24.95" customHeight="1">
      <c r="A56" s="19" t="s">
        <v>8</v>
      </c>
      <c r="B56" s="19" t="s">
        <v>16</v>
      </c>
      <c r="C56" s="19" t="s">
        <v>12</v>
      </c>
      <c r="D56" s="49">
        <f>0.046*0.1*4</f>
        <v>1.84E-2</v>
      </c>
      <c r="E56" s="21">
        <v>46</v>
      </c>
      <c r="F56" s="21">
        <v>100</v>
      </c>
      <c r="G56" s="55">
        <v>4000</v>
      </c>
      <c r="H56" s="89"/>
      <c r="I56" s="4">
        <v>0</v>
      </c>
      <c r="J56" s="8">
        <f t="shared" si="7"/>
        <v>0</v>
      </c>
      <c r="K56" s="85"/>
      <c r="L56" s="18"/>
      <c r="M56" s="58">
        <v>0</v>
      </c>
      <c r="N56" s="6">
        <f t="shared" si="5"/>
        <v>0</v>
      </c>
      <c r="O56" s="84"/>
      <c r="P56" s="98"/>
      <c r="Q56" s="5">
        <v>3143</v>
      </c>
      <c r="R56" s="10">
        <f t="shared" si="6"/>
        <v>57.831199999999995</v>
      </c>
      <c r="S56" s="74"/>
      <c r="T56" s="100"/>
      <c r="U56" s="34">
        <f t="shared" si="8"/>
        <v>3143</v>
      </c>
      <c r="V56" s="44">
        <f t="shared" si="9"/>
        <v>57.831199999999995</v>
      </c>
      <c r="W56" s="71"/>
    </row>
    <row r="57" spans="1:23" ht="24.95" customHeight="1">
      <c r="A57" s="19" t="s">
        <v>8</v>
      </c>
      <c r="B57" s="19" t="s">
        <v>16</v>
      </c>
      <c r="C57" s="19" t="s">
        <v>12</v>
      </c>
      <c r="D57" s="49">
        <f>0.025*0.1*4</f>
        <v>1.0000000000000002E-2</v>
      </c>
      <c r="E57" s="21">
        <v>25</v>
      </c>
      <c r="F57" s="21">
        <v>100</v>
      </c>
      <c r="G57" s="55">
        <v>4000</v>
      </c>
      <c r="H57" s="89"/>
      <c r="I57" s="4">
        <v>0</v>
      </c>
      <c r="J57" s="8">
        <f t="shared" si="7"/>
        <v>0</v>
      </c>
      <c r="K57" s="85"/>
      <c r="L57" s="18"/>
      <c r="M57" s="58">
        <v>0</v>
      </c>
      <c r="N57" s="6">
        <f t="shared" si="5"/>
        <v>0</v>
      </c>
      <c r="O57" s="84"/>
      <c r="P57" s="98"/>
      <c r="Q57" s="5">
        <v>0</v>
      </c>
      <c r="R57" s="10">
        <f t="shared" si="6"/>
        <v>0</v>
      </c>
      <c r="S57" s="74"/>
      <c r="T57" s="100"/>
      <c r="U57" s="34">
        <f t="shared" si="8"/>
        <v>0</v>
      </c>
      <c r="V57" s="44">
        <f t="shared" si="9"/>
        <v>0</v>
      </c>
      <c r="W57" s="71"/>
    </row>
    <row r="58" spans="1:23" ht="24.95" customHeight="1">
      <c r="A58" s="19" t="s">
        <v>8</v>
      </c>
      <c r="B58" s="19" t="s">
        <v>16</v>
      </c>
      <c r="C58" s="19" t="s">
        <v>12</v>
      </c>
      <c r="D58" s="49">
        <f>0.047*0.125*5.1</f>
        <v>2.99625E-2</v>
      </c>
      <c r="E58" s="21">
        <v>47</v>
      </c>
      <c r="F58" s="21">
        <v>125</v>
      </c>
      <c r="G58" s="55">
        <v>5100</v>
      </c>
      <c r="H58" s="89"/>
      <c r="I58" s="4">
        <v>0</v>
      </c>
      <c r="J58" s="8">
        <f t="shared" si="7"/>
        <v>0</v>
      </c>
      <c r="K58" s="85"/>
      <c r="L58" s="18"/>
      <c r="M58" s="58">
        <v>0</v>
      </c>
      <c r="N58" s="6">
        <f t="shared" si="5"/>
        <v>0</v>
      </c>
      <c r="O58" s="84"/>
      <c r="P58" s="98"/>
      <c r="Q58" s="5">
        <v>0</v>
      </c>
      <c r="R58" s="10">
        <f t="shared" si="6"/>
        <v>0</v>
      </c>
      <c r="S58" s="74"/>
      <c r="T58" s="100"/>
      <c r="U58" s="34">
        <f t="shared" si="8"/>
        <v>0</v>
      </c>
      <c r="V58" s="44">
        <f t="shared" si="9"/>
        <v>0</v>
      </c>
      <c r="W58" s="71"/>
    </row>
    <row r="59" spans="1:23" ht="24.95" customHeight="1">
      <c r="A59" s="19" t="s">
        <v>8</v>
      </c>
      <c r="B59" s="19" t="s">
        <v>16</v>
      </c>
      <c r="C59" s="19" t="s">
        <v>12</v>
      </c>
      <c r="D59" s="49">
        <f>0.047*0.15*5.1</f>
        <v>3.5954999999999994E-2</v>
      </c>
      <c r="E59" s="21">
        <v>47</v>
      </c>
      <c r="F59" s="21">
        <v>150</v>
      </c>
      <c r="G59" s="55">
        <v>5100</v>
      </c>
      <c r="H59" s="89"/>
      <c r="I59" s="4">
        <v>0</v>
      </c>
      <c r="J59" s="8">
        <f t="shared" si="7"/>
        <v>0</v>
      </c>
      <c r="K59" s="85"/>
      <c r="L59" s="18"/>
      <c r="M59" s="58">
        <v>0</v>
      </c>
      <c r="N59" s="6">
        <f t="shared" si="5"/>
        <v>0</v>
      </c>
      <c r="O59" s="84"/>
      <c r="P59" s="98"/>
      <c r="Q59" s="5">
        <v>0</v>
      </c>
      <c r="R59" s="10">
        <f t="shared" si="6"/>
        <v>0</v>
      </c>
      <c r="S59" s="74"/>
      <c r="T59" s="100"/>
      <c r="U59" s="15">
        <f t="shared" si="8"/>
        <v>0</v>
      </c>
      <c r="V59" s="44">
        <f t="shared" si="9"/>
        <v>0</v>
      </c>
      <c r="W59" s="71"/>
    </row>
    <row r="60" spans="1:23" ht="24.95" customHeight="1">
      <c r="A60" s="19" t="s">
        <v>8</v>
      </c>
      <c r="B60" s="19" t="s">
        <v>16</v>
      </c>
      <c r="C60" s="19" t="s">
        <v>12</v>
      </c>
      <c r="D60" s="49">
        <f>0.047*0.175*5.1</f>
        <v>4.1947499999999999E-2</v>
      </c>
      <c r="E60" s="21">
        <v>47</v>
      </c>
      <c r="F60" s="21">
        <v>175</v>
      </c>
      <c r="G60" s="55">
        <v>5100</v>
      </c>
      <c r="H60" s="89"/>
      <c r="I60" s="4">
        <v>0</v>
      </c>
      <c r="J60" s="8">
        <f t="shared" si="7"/>
        <v>0</v>
      </c>
      <c r="K60" s="85"/>
      <c r="L60" s="18"/>
      <c r="M60" s="58">
        <v>0</v>
      </c>
      <c r="N60" s="6">
        <f t="shared" si="5"/>
        <v>0</v>
      </c>
      <c r="O60" s="84"/>
      <c r="P60" s="98"/>
      <c r="Q60" s="5">
        <v>0</v>
      </c>
      <c r="R60" s="10">
        <f t="shared" si="6"/>
        <v>0</v>
      </c>
      <c r="S60" s="74"/>
      <c r="T60" s="100"/>
      <c r="U60" s="15">
        <f t="shared" si="8"/>
        <v>0</v>
      </c>
      <c r="V60" s="44">
        <f t="shared" si="9"/>
        <v>0</v>
      </c>
      <c r="W60" s="71"/>
    </row>
    <row r="61" spans="1:23" ht="24.95" customHeight="1" thickBot="1">
      <c r="A61" s="19" t="s">
        <v>8</v>
      </c>
      <c r="B61" s="19" t="s">
        <v>16</v>
      </c>
      <c r="C61" s="19" t="s">
        <v>12</v>
      </c>
      <c r="D61" s="49">
        <f>0.047*0.2*5.1</f>
        <v>4.7939999999999997E-2</v>
      </c>
      <c r="E61" s="21">
        <v>47</v>
      </c>
      <c r="F61" s="21">
        <v>200</v>
      </c>
      <c r="G61" s="55">
        <v>5100</v>
      </c>
      <c r="H61" s="89"/>
      <c r="I61" s="4">
        <v>0</v>
      </c>
      <c r="J61" s="8">
        <f t="shared" si="7"/>
        <v>0</v>
      </c>
      <c r="K61" s="85"/>
      <c r="L61" s="18"/>
      <c r="M61" s="58">
        <v>0</v>
      </c>
      <c r="N61" s="6">
        <f t="shared" si="5"/>
        <v>0</v>
      </c>
      <c r="O61" s="84"/>
      <c r="P61" s="98"/>
      <c r="Q61" s="5">
        <v>0</v>
      </c>
      <c r="R61" s="10">
        <f t="shared" si="6"/>
        <v>0</v>
      </c>
      <c r="S61" s="74"/>
      <c r="T61" s="100"/>
      <c r="U61" s="34">
        <f t="shared" si="8"/>
        <v>0</v>
      </c>
      <c r="V61" s="44">
        <f t="shared" si="9"/>
        <v>0</v>
      </c>
      <c r="W61" s="71"/>
    </row>
    <row r="62" spans="1:23" ht="20.25" customHeight="1">
      <c r="A62" s="19" t="s">
        <v>9</v>
      </c>
      <c r="B62" s="19" t="s">
        <v>16</v>
      </c>
      <c r="C62" s="19" t="s">
        <v>12</v>
      </c>
      <c r="D62" s="49">
        <f>0.025*0.095*6</f>
        <v>1.4250000000000002E-2</v>
      </c>
      <c r="E62" s="26">
        <v>25</v>
      </c>
      <c r="F62" s="24">
        <v>95</v>
      </c>
      <c r="G62" s="55">
        <v>6000</v>
      </c>
      <c r="H62" s="89"/>
      <c r="I62" s="4">
        <v>0</v>
      </c>
      <c r="J62" s="8">
        <f t="shared" si="7"/>
        <v>0</v>
      </c>
      <c r="K62" s="85"/>
      <c r="L62" s="18"/>
      <c r="M62" s="58">
        <v>287</v>
      </c>
      <c r="N62" s="6">
        <f t="shared" si="5"/>
        <v>4.0897500000000004</v>
      </c>
      <c r="O62" s="84"/>
      <c r="P62" s="98"/>
      <c r="Q62" s="5">
        <v>0</v>
      </c>
      <c r="R62" s="10">
        <f t="shared" si="6"/>
        <v>0</v>
      </c>
      <c r="S62" s="74"/>
      <c r="T62" s="100"/>
      <c r="U62" s="35">
        <f t="shared" si="8"/>
        <v>287</v>
      </c>
      <c r="V62" s="45">
        <f t="shared" si="9"/>
        <v>4.0897500000000004</v>
      </c>
      <c r="W62" s="71"/>
    </row>
    <row r="63" spans="1:23" ht="22.5" customHeight="1">
      <c r="A63" s="19" t="s">
        <v>9</v>
      </c>
      <c r="B63" s="19" t="s">
        <v>16</v>
      </c>
      <c r="C63" s="19" t="s">
        <v>12</v>
      </c>
      <c r="D63" s="49">
        <f>0.025*0.12*6</f>
        <v>1.8000000000000002E-2</v>
      </c>
      <c r="E63" s="26">
        <v>25</v>
      </c>
      <c r="F63" s="24">
        <v>120</v>
      </c>
      <c r="G63" s="55">
        <v>6000</v>
      </c>
      <c r="H63" s="89"/>
      <c r="I63" s="4">
        <v>0</v>
      </c>
      <c r="J63" s="8">
        <f t="shared" si="7"/>
        <v>0</v>
      </c>
      <c r="K63" s="85"/>
      <c r="L63" s="18"/>
      <c r="M63" s="58">
        <v>1994</v>
      </c>
      <c r="N63" s="6">
        <f t="shared" si="5"/>
        <v>35.892000000000003</v>
      </c>
      <c r="O63" s="84"/>
      <c r="P63" s="98"/>
      <c r="Q63" s="5">
        <v>0</v>
      </c>
      <c r="R63" s="10">
        <f t="shared" si="6"/>
        <v>0</v>
      </c>
      <c r="S63" s="74"/>
      <c r="T63" s="100"/>
      <c r="U63" s="15">
        <f t="shared" si="8"/>
        <v>1994</v>
      </c>
      <c r="V63" s="41">
        <f t="shared" si="9"/>
        <v>35.892000000000003</v>
      </c>
      <c r="W63" s="71"/>
    </row>
    <row r="64" spans="1:23" ht="22.5" customHeight="1">
      <c r="A64" s="19" t="s">
        <v>9</v>
      </c>
      <c r="B64" s="19" t="s">
        <v>16</v>
      </c>
      <c r="C64" s="19" t="s">
        <v>12</v>
      </c>
      <c r="D64" s="49">
        <f>0.025*0.145*6</f>
        <v>2.1749999999999999E-2</v>
      </c>
      <c r="E64" s="26">
        <v>25</v>
      </c>
      <c r="F64" s="24">
        <v>145</v>
      </c>
      <c r="G64" s="55">
        <v>6000</v>
      </c>
      <c r="H64" s="89"/>
      <c r="I64" s="4">
        <v>0</v>
      </c>
      <c r="J64" s="8">
        <f t="shared" si="7"/>
        <v>0</v>
      </c>
      <c r="K64" s="85"/>
      <c r="L64" s="18"/>
      <c r="M64" s="58">
        <v>2528</v>
      </c>
      <c r="N64" s="6">
        <f t="shared" si="5"/>
        <v>54.983999999999995</v>
      </c>
      <c r="O64" s="84"/>
      <c r="P64" s="98"/>
      <c r="Q64" s="5">
        <v>0</v>
      </c>
      <c r="R64" s="10">
        <f t="shared" si="6"/>
        <v>0</v>
      </c>
      <c r="S64" s="74"/>
      <c r="T64" s="100"/>
      <c r="U64" s="15">
        <f t="shared" si="8"/>
        <v>2528</v>
      </c>
      <c r="V64" s="41">
        <f t="shared" si="9"/>
        <v>54.983999999999995</v>
      </c>
      <c r="W64" s="71"/>
    </row>
    <row r="65" spans="1:23" ht="22.5" customHeight="1">
      <c r="A65" s="19" t="s">
        <v>9</v>
      </c>
      <c r="B65" s="19" t="s">
        <v>16</v>
      </c>
      <c r="C65" s="19" t="s">
        <v>12</v>
      </c>
      <c r="D65" s="49">
        <f>0.025*0.195*6</f>
        <v>2.9250000000000005E-2</v>
      </c>
      <c r="E65" s="26">
        <v>25</v>
      </c>
      <c r="F65" s="24">
        <v>195</v>
      </c>
      <c r="G65" s="55">
        <v>6000</v>
      </c>
      <c r="H65" s="89"/>
      <c r="I65" s="4">
        <v>0</v>
      </c>
      <c r="J65" s="8">
        <f t="shared" si="7"/>
        <v>0</v>
      </c>
      <c r="K65" s="85"/>
      <c r="L65" s="18"/>
      <c r="M65" s="58">
        <v>937</v>
      </c>
      <c r="N65" s="6">
        <f t="shared" si="5"/>
        <v>27.407250000000005</v>
      </c>
      <c r="O65" s="84"/>
      <c r="P65" s="98"/>
      <c r="Q65" s="5">
        <v>0</v>
      </c>
      <c r="R65" s="10">
        <f t="shared" si="6"/>
        <v>0</v>
      </c>
      <c r="S65" s="74"/>
      <c r="T65" s="100"/>
      <c r="U65" s="15">
        <f t="shared" si="8"/>
        <v>937</v>
      </c>
      <c r="V65" s="41">
        <f t="shared" si="9"/>
        <v>27.407250000000005</v>
      </c>
      <c r="W65" s="71"/>
    </row>
    <row r="66" spans="1:23" ht="24.95" customHeight="1">
      <c r="A66" s="19" t="s">
        <v>9</v>
      </c>
      <c r="B66" s="19" t="s">
        <v>16</v>
      </c>
      <c r="C66" s="19" t="s">
        <v>12</v>
      </c>
      <c r="D66" s="49">
        <f>0.046*0.12*6</f>
        <v>3.3119999999999997E-2</v>
      </c>
      <c r="E66" s="21">
        <v>46</v>
      </c>
      <c r="F66" s="21">
        <v>120</v>
      </c>
      <c r="G66" s="55">
        <v>6000</v>
      </c>
      <c r="H66" s="89"/>
      <c r="I66" s="4">
        <v>31</v>
      </c>
      <c r="J66" s="8">
        <f t="shared" si="7"/>
        <v>1.0267199999999999</v>
      </c>
      <c r="K66" s="85"/>
      <c r="L66" s="18"/>
      <c r="M66" s="58">
        <v>0</v>
      </c>
      <c r="N66" s="6">
        <f t="shared" si="5"/>
        <v>0</v>
      </c>
      <c r="O66" s="84"/>
      <c r="P66" s="98"/>
      <c r="Q66" s="5">
        <v>0</v>
      </c>
      <c r="R66" s="10">
        <f t="shared" si="6"/>
        <v>0</v>
      </c>
      <c r="S66" s="74"/>
      <c r="T66" s="100"/>
      <c r="U66" s="15">
        <f t="shared" si="8"/>
        <v>31</v>
      </c>
      <c r="V66" s="41">
        <f t="shared" si="9"/>
        <v>1.0267199999999999</v>
      </c>
      <c r="W66" s="71"/>
    </row>
    <row r="67" spans="1:23" ht="24.95" customHeight="1">
      <c r="A67" s="19" t="s">
        <v>9</v>
      </c>
      <c r="B67" s="19" t="s">
        <v>16</v>
      </c>
      <c r="C67" s="19" t="s">
        <v>12</v>
      </c>
      <c r="D67" s="49">
        <f>0.046*0.145*6</f>
        <v>4.002E-2</v>
      </c>
      <c r="E67" s="21">
        <v>46</v>
      </c>
      <c r="F67" s="21">
        <v>145</v>
      </c>
      <c r="G67" s="55">
        <v>6000</v>
      </c>
      <c r="H67" s="89"/>
      <c r="I67" s="4">
        <v>0</v>
      </c>
      <c r="J67" s="8">
        <f t="shared" si="7"/>
        <v>0</v>
      </c>
      <c r="K67" s="85"/>
      <c r="L67" s="18"/>
      <c r="M67" s="58">
        <v>2609</v>
      </c>
      <c r="N67" s="6">
        <f t="shared" si="5"/>
        <v>104.41218000000001</v>
      </c>
      <c r="O67" s="84"/>
      <c r="P67" s="98"/>
      <c r="Q67" s="5">
        <v>0</v>
      </c>
      <c r="R67" s="10">
        <f t="shared" si="6"/>
        <v>0</v>
      </c>
      <c r="S67" s="74"/>
      <c r="T67" s="100"/>
      <c r="U67" s="15">
        <f t="shared" si="8"/>
        <v>2609</v>
      </c>
      <c r="V67" s="41">
        <f t="shared" si="9"/>
        <v>104.41218000000001</v>
      </c>
      <c r="W67" s="71"/>
    </row>
    <row r="68" spans="1:23" ht="24.95" customHeight="1">
      <c r="A68" s="19" t="s">
        <v>9</v>
      </c>
      <c r="B68" s="19" t="s">
        <v>16</v>
      </c>
      <c r="C68" s="19" t="s">
        <v>12</v>
      </c>
      <c r="D68" s="49">
        <f>0.046*0.17*6</f>
        <v>4.6920000000000003E-2</v>
      </c>
      <c r="E68" s="21">
        <v>46</v>
      </c>
      <c r="F68" s="21">
        <v>170</v>
      </c>
      <c r="G68" s="55">
        <v>6000</v>
      </c>
      <c r="H68" s="89"/>
      <c r="I68" s="4">
        <v>0</v>
      </c>
      <c r="J68" s="8">
        <f t="shared" si="7"/>
        <v>0</v>
      </c>
      <c r="K68" s="85"/>
      <c r="L68" s="18"/>
      <c r="M68" s="58">
        <v>0</v>
      </c>
      <c r="N68" s="6">
        <f t="shared" ref="N68:N99" si="10">M68*D68</f>
        <v>0</v>
      </c>
      <c r="O68" s="84"/>
      <c r="P68" s="98"/>
      <c r="Q68" s="5">
        <v>0</v>
      </c>
      <c r="R68" s="10">
        <f t="shared" ref="R68:R99" si="11">D68*Q68</f>
        <v>0</v>
      </c>
      <c r="S68" s="74"/>
      <c r="T68" s="100"/>
      <c r="U68" s="15">
        <f t="shared" si="8"/>
        <v>0</v>
      </c>
      <c r="V68" s="41">
        <f t="shared" si="9"/>
        <v>0</v>
      </c>
      <c r="W68" s="71"/>
    </row>
    <row r="69" spans="1:23" ht="24.95" customHeight="1">
      <c r="A69" s="19" t="s">
        <v>9</v>
      </c>
      <c r="B69" s="19" t="s">
        <v>16</v>
      </c>
      <c r="C69" s="19" t="s">
        <v>12</v>
      </c>
      <c r="D69" s="49">
        <f>0.046*0.195*6</f>
        <v>5.3820000000000007E-2</v>
      </c>
      <c r="E69" s="21">
        <v>46</v>
      </c>
      <c r="F69" s="21">
        <v>195</v>
      </c>
      <c r="G69" s="55">
        <v>6000</v>
      </c>
      <c r="H69" s="89"/>
      <c r="I69" s="4">
        <v>65</v>
      </c>
      <c r="J69" s="8">
        <f t="shared" ref="J69:J97" si="12">D69*I69</f>
        <v>3.4983000000000004</v>
      </c>
      <c r="K69" s="85"/>
      <c r="L69" s="18"/>
      <c r="M69" s="58">
        <v>554</v>
      </c>
      <c r="N69" s="6">
        <f t="shared" si="10"/>
        <v>29.816280000000003</v>
      </c>
      <c r="O69" s="84"/>
      <c r="P69" s="98"/>
      <c r="Q69" s="5">
        <v>0</v>
      </c>
      <c r="R69" s="10">
        <f t="shared" si="11"/>
        <v>0</v>
      </c>
      <c r="S69" s="74"/>
      <c r="T69" s="100"/>
      <c r="U69" s="15">
        <f t="shared" ref="U69:U100" si="13">I69+M69+Q69</f>
        <v>619</v>
      </c>
      <c r="V69" s="41">
        <f t="shared" ref="V69:V100" si="14">J69+N69+R69</f>
        <v>33.314580000000007</v>
      </c>
      <c r="W69" s="71"/>
    </row>
    <row r="70" spans="1:23" ht="24.95" customHeight="1">
      <c r="A70" s="19" t="s">
        <v>9</v>
      </c>
      <c r="B70" s="19" t="s">
        <v>16</v>
      </c>
      <c r="C70" s="19" t="s">
        <v>12</v>
      </c>
      <c r="D70" s="49">
        <f>0.047*0.125*6</f>
        <v>3.5250000000000004E-2</v>
      </c>
      <c r="E70" s="21">
        <v>47</v>
      </c>
      <c r="F70" s="21">
        <v>125</v>
      </c>
      <c r="G70" s="55">
        <v>6000</v>
      </c>
      <c r="H70" s="89"/>
      <c r="I70" s="4">
        <v>0</v>
      </c>
      <c r="J70" s="8">
        <f t="shared" si="12"/>
        <v>0</v>
      </c>
      <c r="K70" s="85"/>
      <c r="L70" s="18"/>
      <c r="M70" s="58">
        <v>0</v>
      </c>
      <c r="N70" s="6">
        <f t="shared" si="10"/>
        <v>0</v>
      </c>
      <c r="O70" s="84"/>
      <c r="P70" s="98"/>
      <c r="Q70" s="5">
        <v>0</v>
      </c>
      <c r="R70" s="10">
        <f t="shared" si="11"/>
        <v>0</v>
      </c>
      <c r="S70" s="74"/>
      <c r="T70" s="100"/>
      <c r="U70" s="15">
        <f t="shared" si="13"/>
        <v>0</v>
      </c>
      <c r="V70" s="41">
        <f t="shared" si="14"/>
        <v>0</v>
      </c>
      <c r="W70" s="71"/>
    </row>
    <row r="71" spans="1:23" ht="24.95" customHeight="1">
      <c r="A71" s="19" t="s">
        <v>9</v>
      </c>
      <c r="B71" s="19" t="s">
        <v>16</v>
      </c>
      <c r="C71" s="19" t="s">
        <v>12</v>
      </c>
      <c r="D71" s="49">
        <f>0.047*0.15*6</f>
        <v>4.2299999999999997E-2</v>
      </c>
      <c r="E71" s="21">
        <v>47</v>
      </c>
      <c r="F71" s="21">
        <v>150</v>
      </c>
      <c r="G71" s="55">
        <v>6000</v>
      </c>
      <c r="H71" s="89"/>
      <c r="I71" s="4">
        <v>0</v>
      </c>
      <c r="J71" s="8">
        <f t="shared" si="12"/>
        <v>0</v>
      </c>
      <c r="K71" s="85"/>
      <c r="L71" s="18"/>
      <c r="M71" s="58">
        <v>0</v>
      </c>
      <c r="N71" s="6">
        <f t="shared" si="10"/>
        <v>0</v>
      </c>
      <c r="O71" s="84"/>
      <c r="P71" s="98"/>
      <c r="Q71" s="5">
        <v>0</v>
      </c>
      <c r="R71" s="10">
        <f t="shared" si="11"/>
        <v>0</v>
      </c>
      <c r="S71" s="74"/>
      <c r="T71" s="100"/>
      <c r="U71" s="15">
        <f t="shared" si="13"/>
        <v>0</v>
      </c>
      <c r="V71" s="41">
        <f t="shared" si="14"/>
        <v>0</v>
      </c>
      <c r="W71" s="71"/>
    </row>
    <row r="72" spans="1:23" ht="24.95" customHeight="1">
      <c r="A72" s="19" t="s">
        <v>9</v>
      </c>
      <c r="B72" s="19" t="s">
        <v>16</v>
      </c>
      <c r="C72" s="19" t="s">
        <v>12</v>
      </c>
      <c r="D72" s="49">
        <f>0.047*0.175*6</f>
        <v>4.9349999999999998E-2</v>
      </c>
      <c r="E72" s="21">
        <v>47</v>
      </c>
      <c r="F72" s="21">
        <v>175</v>
      </c>
      <c r="G72" s="55">
        <v>6000</v>
      </c>
      <c r="H72" s="89"/>
      <c r="I72" s="4">
        <v>0</v>
      </c>
      <c r="J72" s="8">
        <f t="shared" si="12"/>
        <v>0</v>
      </c>
      <c r="K72" s="85"/>
      <c r="L72" s="18"/>
      <c r="M72" s="58">
        <v>0</v>
      </c>
      <c r="N72" s="6">
        <f t="shared" si="10"/>
        <v>0</v>
      </c>
      <c r="O72" s="84"/>
      <c r="P72" s="98"/>
      <c r="Q72" s="5">
        <v>0</v>
      </c>
      <c r="R72" s="10">
        <f t="shared" si="11"/>
        <v>0</v>
      </c>
      <c r="S72" s="74"/>
      <c r="T72" s="100"/>
      <c r="U72" s="15">
        <f t="shared" si="13"/>
        <v>0</v>
      </c>
      <c r="V72" s="41">
        <f t="shared" si="14"/>
        <v>0</v>
      </c>
      <c r="W72" s="71"/>
    </row>
    <row r="73" spans="1:23" ht="24.95" customHeight="1" thickBot="1">
      <c r="A73" s="19" t="s">
        <v>9</v>
      </c>
      <c r="B73" s="19" t="s">
        <v>16</v>
      </c>
      <c r="C73" s="19" t="s">
        <v>12</v>
      </c>
      <c r="D73" s="49">
        <f>0.047*0.2*6</f>
        <v>5.6400000000000006E-2</v>
      </c>
      <c r="E73" s="21">
        <v>47</v>
      </c>
      <c r="F73" s="21">
        <v>200</v>
      </c>
      <c r="G73" s="55">
        <v>6000</v>
      </c>
      <c r="H73" s="89"/>
      <c r="I73" s="4">
        <v>0</v>
      </c>
      <c r="J73" s="8">
        <f t="shared" si="12"/>
        <v>0</v>
      </c>
      <c r="K73" s="85"/>
      <c r="L73" s="18"/>
      <c r="M73" s="58">
        <v>0</v>
      </c>
      <c r="N73" s="6">
        <f t="shared" si="10"/>
        <v>0</v>
      </c>
      <c r="O73" s="84"/>
      <c r="P73" s="98"/>
      <c r="Q73" s="5">
        <v>0</v>
      </c>
      <c r="R73" s="10">
        <f t="shared" si="11"/>
        <v>0</v>
      </c>
      <c r="S73" s="74"/>
      <c r="T73" s="100"/>
      <c r="U73" s="33">
        <f t="shared" si="13"/>
        <v>0</v>
      </c>
      <c r="V73" s="43">
        <f t="shared" si="14"/>
        <v>0</v>
      </c>
      <c r="W73" s="71"/>
    </row>
    <row r="74" spans="1:23" ht="24.95" customHeight="1">
      <c r="A74" s="19" t="s">
        <v>9</v>
      </c>
      <c r="B74" s="19" t="s">
        <v>16</v>
      </c>
      <c r="C74" s="19" t="s">
        <v>12</v>
      </c>
      <c r="D74" s="49">
        <f>0.046*0.12*5.7</f>
        <v>3.1463999999999999E-2</v>
      </c>
      <c r="E74" s="21">
        <v>46</v>
      </c>
      <c r="F74" s="21">
        <v>120</v>
      </c>
      <c r="G74" s="55">
        <v>5700</v>
      </c>
      <c r="H74" s="89"/>
      <c r="I74" s="4">
        <v>31</v>
      </c>
      <c r="J74" s="8">
        <f t="shared" si="12"/>
        <v>0.97538399999999992</v>
      </c>
      <c r="K74" s="85"/>
      <c r="L74" s="18"/>
      <c r="M74" s="58">
        <v>38</v>
      </c>
      <c r="N74" s="6">
        <f t="shared" si="10"/>
        <v>1.195632</v>
      </c>
      <c r="O74" s="84"/>
      <c r="P74" s="98"/>
      <c r="Q74" s="5">
        <v>0</v>
      </c>
      <c r="R74" s="10">
        <f t="shared" si="11"/>
        <v>0</v>
      </c>
      <c r="S74" s="74"/>
      <c r="T74" s="100"/>
      <c r="U74" s="15">
        <f t="shared" si="13"/>
        <v>69</v>
      </c>
      <c r="V74" s="41">
        <f t="shared" si="14"/>
        <v>2.1710159999999998</v>
      </c>
      <c r="W74" s="71"/>
    </row>
    <row r="75" spans="1:23" ht="24.95" customHeight="1">
      <c r="A75" s="19" t="s">
        <v>9</v>
      </c>
      <c r="B75" s="19" t="s">
        <v>16</v>
      </c>
      <c r="C75" s="19" t="s">
        <v>12</v>
      </c>
      <c r="D75" s="49">
        <f>0.046*0.145*5.7</f>
        <v>3.8018999999999997E-2</v>
      </c>
      <c r="E75" s="21">
        <v>46</v>
      </c>
      <c r="F75" s="21">
        <v>145</v>
      </c>
      <c r="G75" s="55">
        <v>5700</v>
      </c>
      <c r="H75" s="89"/>
      <c r="I75" s="4">
        <v>0</v>
      </c>
      <c r="J75" s="8">
        <f t="shared" si="12"/>
        <v>0</v>
      </c>
      <c r="K75" s="85"/>
      <c r="L75" s="18"/>
      <c r="M75" s="58">
        <v>63</v>
      </c>
      <c r="N75" s="6">
        <f t="shared" si="10"/>
        <v>2.395197</v>
      </c>
      <c r="O75" s="84"/>
      <c r="P75" s="98"/>
      <c r="Q75" s="5">
        <v>0</v>
      </c>
      <c r="R75" s="10">
        <f t="shared" si="11"/>
        <v>0</v>
      </c>
      <c r="S75" s="74"/>
      <c r="T75" s="100"/>
      <c r="U75" s="15">
        <f t="shared" si="13"/>
        <v>63</v>
      </c>
      <c r="V75" s="41">
        <f t="shared" si="14"/>
        <v>2.395197</v>
      </c>
      <c r="W75" s="71"/>
    </row>
    <row r="76" spans="1:23" ht="24.95" customHeight="1">
      <c r="A76" s="19" t="s">
        <v>9</v>
      </c>
      <c r="B76" s="19" t="s">
        <v>16</v>
      </c>
      <c r="C76" s="19" t="s">
        <v>12</v>
      </c>
      <c r="D76" s="49">
        <f>0.046*0.17*5.7</f>
        <v>4.4574000000000003E-2</v>
      </c>
      <c r="E76" s="21">
        <v>46</v>
      </c>
      <c r="F76" s="21">
        <v>170</v>
      </c>
      <c r="G76" s="55">
        <v>5700</v>
      </c>
      <c r="H76" s="89"/>
      <c r="I76" s="4">
        <v>0</v>
      </c>
      <c r="J76" s="8">
        <f t="shared" si="12"/>
        <v>0</v>
      </c>
      <c r="K76" s="85"/>
      <c r="L76" s="18"/>
      <c r="M76" s="58">
        <v>0</v>
      </c>
      <c r="N76" s="6">
        <f t="shared" si="10"/>
        <v>0</v>
      </c>
      <c r="O76" s="84"/>
      <c r="P76" s="98"/>
      <c r="Q76" s="5">
        <v>0</v>
      </c>
      <c r="R76" s="10">
        <f t="shared" si="11"/>
        <v>0</v>
      </c>
      <c r="S76" s="74"/>
      <c r="T76" s="100"/>
      <c r="U76" s="15">
        <f t="shared" si="13"/>
        <v>0</v>
      </c>
      <c r="V76" s="41">
        <f t="shared" si="14"/>
        <v>0</v>
      </c>
      <c r="W76" s="71"/>
    </row>
    <row r="77" spans="1:23" ht="24.95" customHeight="1">
      <c r="A77" s="19" t="s">
        <v>9</v>
      </c>
      <c r="B77" s="19" t="s">
        <v>16</v>
      </c>
      <c r="C77" s="19" t="s">
        <v>12</v>
      </c>
      <c r="D77" s="49">
        <f>0.046*0.195*5.7</f>
        <v>5.1129000000000008E-2</v>
      </c>
      <c r="E77" s="21">
        <v>46</v>
      </c>
      <c r="F77" s="21">
        <v>195</v>
      </c>
      <c r="G77" s="55">
        <v>5700</v>
      </c>
      <c r="H77" s="89"/>
      <c r="I77" s="4">
        <v>65</v>
      </c>
      <c r="J77" s="8">
        <f t="shared" si="12"/>
        <v>3.3233850000000005</v>
      </c>
      <c r="K77" s="85"/>
      <c r="L77" s="18"/>
      <c r="M77" s="58">
        <v>5</v>
      </c>
      <c r="N77" s="6">
        <f t="shared" si="10"/>
        <v>0.25564500000000001</v>
      </c>
      <c r="O77" s="84"/>
      <c r="P77" s="98"/>
      <c r="Q77" s="5">
        <v>0</v>
      </c>
      <c r="R77" s="10">
        <f t="shared" si="11"/>
        <v>0</v>
      </c>
      <c r="S77" s="74"/>
      <c r="T77" s="100"/>
      <c r="U77" s="15">
        <f t="shared" si="13"/>
        <v>70</v>
      </c>
      <c r="V77" s="41">
        <f t="shared" si="14"/>
        <v>3.5790300000000004</v>
      </c>
      <c r="W77" s="71"/>
    </row>
    <row r="78" spans="1:23" ht="24.95" customHeight="1">
      <c r="A78" s="19" t="s">
        <v>9</v>
      </c>
      <c r="B78" s="19" t="s">
        <v>16</v>
      </c>
      <c r="C78" s="19" t="s">
        <v>12</v>
      </c>
      <c r="D78" s="49">
        <f>0.047*0.125*5.7</f>
        <v>3.3487500000000003E-2</v>
      </c>
      <c r="E78" s="21">
        <v>47</v>
      </c>
      <c r="F78" s="21">
        <v>125</v>
      </c>
      <c r="G78" s="55">
        <v>5700</v>
      </c>
      <c r="H78" s="89"/>
      <c r="I78" s="4">
        <v>0</v>
      </c>
      <c r="J78" s="8">
        <f t="shared" si="12"/>
        <v>0</v>
      </c>
      <c r="K78" s="85"/>
      <c r="L78" s="18"/>
      <c r="M78" s="58">
        <v>0</v>
      </c>
      <c r="N78" s="6">
        <f t="shared" si="10"/>
        <v>0</v>
      </c>
      <c r="O78" s="84"/>
      <c r="P78" s="98"/>
      <c r="Q78" s="5">
        <v>0</v>
      </c>
      <c r="R78" s="10">
        <f t="shared" si="11"/>
        <v>0</v>
      </c>
      <c r="S78" s="74"/>
      <c r="T78" s="100"/>
      <c r="U78" s="15">
        <f t="shared" si="13"/>
        <v>0</v>
      </c>
      <c r="V78" s="41">
        <f t="shared" si="14"/>
        <v>0</v>
      </c>
      <c r="W78" s="71"/>
    </row>
    <row r="79" spans="1:23" ht="24.95" customHeight="1">
      <c r="A79" s="19" t="s">
        <v>9</v>
      </c>
      <c r="B79" s="19" t="s">
        <v>16</v>
      </c>
      <c r="C79" s="19" t="s">
        <v>12</v>
      </c>
      <c r="D79" s="49">
        <f>0.047*0.15*5.7</f>
        <v>4.0184999999999998E-2</v>
      </c>
      <c r="E79" s="21">
        <v>47</v>
      </c>
      <c r="F79" s="21">
        <v>150</v>
      </c>
      <c r="G79" s="55">
        <v>5700</v>
      </c>
      <c r="H79" s="89"/>
      <c r="I79" s="4">
        <v>0</v>
      </c>
      <c r="J79" s="8">
        <f t="shared" si="12"/>
        <v>0</v>
      </c>
      <c r="K79" s="85"/>
      <c r="L79" s="18"/>
      <c r="M79" s="58">
        <v>0</v>
      </c>
      <c r="N79" s="6">
        <f t="shared" si="10"/>
        <v>0</v>
      </c>
      <c r="O79" s="84"/>
      <c r="P79" s="98"/>
      <c r="Q79" s="5">
        <v>0</v>
      </c>
      <c r="R79" s="10">
        <f t="shared" si="11"/>
        <v>0</v>
      </c>
      <c r="S79" s="74"/>
      <c r="T79" s="100"/>
      <c r="U79" s="15">
        <f t="shared" si="13"/>
        <v>0</v>
      </c>
      <c r="V79" s="41">
        <f t="shared" si="14"/>
        <v>0</v>
      </c>
      <c r="W79" s="71"/>
    </row>
    <row r="80" spans="1:23" ht="24.95" customHeight="1">
      <c r="A80" s="19" t="s">
        <v>9</v>
      </c>
      <c r="B80" s="19" t="s">
        <v>16</v>
      </c>
      <c r="C80" s="19" t="s">
        <v>12</v>
      </c>
      <c r="D80" s="49">
        <f>0.047*0.175*5.7</f>
        <v>4.6882500000000001E-2</v>
      </c>
      <c r="E80" s="21">
        <v>47</v>
      </c>
      <c r="F80" s="21">
        <v>175</v>
      </c>
      <c r="G80" s="55">
        <v>5700</v>
      </c>
      <c r="H80" s="89"/>
      <c r="I80" s="4">
        <v>0</v>
      </c>
      <c r="J80" s="8">
        <f t="shared" si="12"/>
        <v>0</v>
      </c>
      <c r="K80" s="85"/>
      <c r="L80" s="18"/>
      <c r="M80" s="58">
        <v>0</v>
      </c>
      <c r="N80" s="6">
        <f t="shared" si="10"/>
        <v>0</v>
      </c>
      <c r="O80" s="84"/>
      <c r="P80" s="98"/>
      <c r="Q80" s="5">
        <v>0</v>
      </c>
      <c r="R80" s="10">
        <f t="shared" si="11"/>
        <v>0</v>
      </c>
      <c r="S80" s="74"/>
      <c r="T80" s="100"/>
      <c r="U80" s="15">
        <f t="shared" si="13"/>
        <v>0</v>
      </c>
      <c r="V80" s="41">
        <f t="shared" si="14"/>
        <v>0</v>
      </c>
      <c r="W80" s="71"/>
    </row>
    <row r="81" spans="1:23" ht="24.95" customHeight="1" thickBot="1">
      <c r="A81" s="19" t="s">
        <v>9</v>
      </c>
      <c r="B81" s="19" t="s">
        <v>16</v>
      </c>
      <c r="C81" s="19" t="s">
        <v>12</v>
      </c>
      <c r="D81" s="49">
        <f>0.047*0.2*5.7</f>
        <v>5.3580000000000003E-2</v>
      </c>
      <c r="E81" s="21">
        <v>47</v>
      </c>
      <c r="F81" s="21">
        <v>200</v>
      </c>
      <c r="G81" s="55">
        <v>5700</v>
      </c>
      <c r="H81" s="89"/>
      <c r="I81" s="4">
        <v>0</v>
      </c>
      <c r="J81" s="8">
        <f t="shared" si="12"/>
        <v>0</v>
      </c>
      <c r="K81" s="85"/>
      <c r="L81" s="18"/>
      <c r="M81" s="58">
        <v>0</v>
      </c>
      <c r="N81" s="6">
        <f t="shared" si="10"/>
        <v>0</v>
      </c>
      <c r="O81" s="84"/>
      <c r="P81" s="98"/>
      <c r="Q81" s="5">
        <v>0</v>
      </c>
      <c r="R81" s="10">
        <f t="shared" si="11"/>
        <v>0</v>
      </c>
      <c r="S81" s="74"/>
      <c r="T81" s="100"/>
      <c r="U81" s="34">
        <f t="shared" si="13"/>
        <v>0</v>
      </c>
      <c r="V81" s="44">
        <f t="shared" si="14"/>
        <v>0</v>
      </c>
      <c r="W81" s="71"/>
    </row>
    <row r="82" spans="1:23" ht="24.95" customHeight="1">
      <c r="A82" s="19" t="s">
        <v>9</v>
      </c>
      <c r="B82" s="19" t="s">
        <v>16</v>
      </c>
      <c r="C82" s="19" t="s">
        <v>12</v>
      </c>
      <c r="D82" s="49">
        <f>0.046*0.145*5.4</f>
        <v>3.6018000000000001E-2</v>
      </c>
      <c r="E82" s="21">
        <v>46</v>
      </c>
      <c r="F82" s="21">
        <v>145</v>
      </c>
      <c r="G82" s="55">
        <v>5400</v>
      </c>
      <c r="H82" s="89"/>
      <c r="I82" s="4">
        <v>0</v>
      </c>
      <c r="J82" s="8">
        <f t="shared" si="12"/>
        <v>0</v>
      </c>
      <c r="K82" s="85"/>
      <c r="L82" s="18"/>
      <c r="M82" s="58">
        <v>131</v>
      </c>
      <c r="N82" s="6">
        <f t="shared" si="10"/>
        <v>4.7183580000000003</v>
      </c>
      <c r="O82" s="84"/>
      <c r="P82" s="98"/>
      <c r="Q82" s="5">
        <v>0</v>
      </c>
      <c r="R82" s="10">
        <f t="shared" si="11"/>
        <v>0</v>
      </c>
      <c r="S82" s="74"/>
      <c r="T82" s="100"/>
      <c r="U82" s="35">
        <f t="shared" si="13"/>
        <v>131</v>
      </c>
      <c r="V82" s="45">
        <f t="shared" si="14"/>
        <v>4.7183580000000003</v>
      </c>
      <c r="W82" s="71"/>
    </row>
    <row r="83" spans="1:23" ht="24.95" customHeight="1">
      <c r="A83" s="19" t="s">
        <v>9</v>
      </c>
      <c r="B83" s="19" t="s">
        <v>16</v>
      </c>
      <c r="C83" s="19" t="s">
        <v>12</v>
      </c>
      <c r="D83" s="49">
        <f>0.046*0.195*5.4</f>
        <v>4.8438000000000009E-2</v>
      </c>
      <c r="E83" s="21">
        <v>46</v>
      </c>
      <c r="F83" s="21">
        <v>195</v>
      </c>
      <c r="G83" s="55">
        <v>5400</v>
      </c>
      <c r="H83" s="89"/>
      <c r="I83" s="4">
        <v>0</v>
      </c>
      <c r="J83" s="8">
        <f t="shared" si="12"/>
        <v>0</v>
      </c>
      <c r="K83" s="85"/>
      <c r="L83" s="18"/>
      <c r="M83" s="58">
        <v>60</v>
      </c>
      <c r="N83" s="6">
        <f t="shared" si="10"/>
        <v>2.9062800000000006</v>
      </c>
      <c r="O83" s="84"/>
      <c r="P83" s="98"/>
      <c r="Q83" s="5">
        <v>0</v>
      </c>
      <c r="R83" s="10">
        <f t="shared" si="11"/>
        <v>0</v>
      </c>
      <c r="S83" s="74"/>
      <c r="T83" s="100"/>
      <c r="U83" s="15">
        <f t="shared" si="13"/>
        <v>60</v>
      </c>
      <c r="V83" s="41">
        <f t="shared" si="14"/>
        <v>2.9062800000000006</v>
      </c>
      <c r="W83" s="71"/>
    </row>
    <row r="84" spans="1:23" ht="24.95" customHeight="1">
      <c r="A84" s="19" t="s">
        <v>9</v>
      </c>
      <c r="B84" s="19" t="s">
        <v>16</v>
      </c>
      <c r="C84" s="19" t="s">
        <v>12</v>
      </c>
      <c r="D84" s="49">
        <f>0.025*0.145*5.4</f>
        <v>1.9574999999999999E-2</v>
      </c>
      <c r="E84" s="21">
        <v>25</v>
      </c>
      <c r="F84" s="21">
        <v>145</v>
      </c>
      <c r="G84" s="55">
        <v>5400</v>
      </c>
      <c r="H84" s="89"/>
      <c r="I84" s="4">
        <v>0</v>
      </c>
      <c r="J84" s="8">
        <f t="shared" si="12"/>
        <v>0</v>
      </c>
      <c r="K84" s="85"/>
      <c r="L84" s="18"/>
      <c r="M84" s="58">
        <v>93</v>
      </c>
      <c r="N84" s="6">
        <f t="shared" si="10"/>
        <v>1.8204749999999998</v>
      </c>
      <c r="O84" s="84"/>
      <c r="P84" s="98"/>
      <c r="Q84" s="5">
        <v>0</v>
      </c>
      <c r="R84" s="10">
        <f t="shared" si="11"/>
        <v>0</v>
      </c>
      <c r="S84" s="74"/>
      <c r="T84" s="100"/>
      <c r="U84" s="15">
        <f t="shared" si="13"/>
        <v>93</v>
      </c>
      <c r="V84" s="41">
        <f t="shared" si="14"/>
        <v>1.8204749999999998</v>
      </c>
      <c r="W84" s="71"/>
    </row>
    <row r="85" spans="1:23" ht="24.95" customHeight="1" thickBot="1">
      <c r="A85" s="19" t="s">
        <v>9</v>
      </c>
      <c r="B85" s="19" t="s">
        <v>16</v>
      </c>
      <c r="C85" s="19" t="s">
        <v>12</v>
      </c>
      <c r="D85" s="49">
        <f>0.025*0.195*5.4</f>
        <v>2.6325000000000005E-2</v>
      </c>
      <c r="E85" s="21">
        <v>25</v>
      </c>
      <c r="F85" s="21">
        <v>195</v>
      </c>
      <c r="G85" s="55">
        <v>5400</v>
      </c>
      <c r="H85" s="89"/>
      <c r="I85" s="4">
        <v>0</v>
      </c>
      <c r="J85" s="8">
        <f t="shared" si="12"/>
        <v>0</v>
      </c>
      <c r="K85" s="85"/>
      <c r="L85" s="18"/>
      <c r="M85" s="58">
        <v>31</v>
      </c>
      <c r="N85" s="6">
        <f t="shared" si="10"/>
        <v>0.81607500000000011</v>
      </c>
      <c r="O85" s="84"/>
      <c r="P85" s="98"/>
      <c r="Q85" s="5">
        <v>0</v>
      </c>
      <c r="R85" s="10">
        <f t="shared" si="11"/>
        <v>0</v>
      </c>
      <c r="S85" s="74"/>
      <c r="T85" s="100"/>
      <c r="U85" s="33">
        <f t="shared" si="13"/>
        <v>31</v>
      </c>
      <c r="V85" s="43">
        <f t="shared" si="14"/>
        <v>0.81607500000000011</v>
      </c>
      <c r="W85" s="71"/>
    </row>
    <row r="86" spans="1:23" ht="24.95" customHeight="1">
      <c r="A86" s="19" t="s">
        <v>9</v>
      </c>
      <c r="B86" s="19" t="s">
        <v>16</v>
      </c>
      <c r="C86" s="19" t="s">
        <v>12</v>
      </c>
      <c r="D86" s="49">
        <f>0.025*0.095*5.1</f>
        <v>1.2112500000000002E-2</v>
      </c>
      <c r="E86" s="21">
        <v>25</v>
      </c>
      <c r="F86" s="21">
        <v>95</v>
      </c>
      <c r="G86" s="55">
        <v>5100</v>
      </c>
      <c r="H86" s="89"/>
      <c r="I86" s="4">
        <v>0</v>
      </c>
      <c r="J86" s="8">
        <f t="shared" si="12"/>
        <v>0</v>
      </c>
      <c r="K86" s="85"/>
      <c r="L86" s="18"/>
      <c r="M86" s="58">
        <v>31</v>
      </c>
      <c r="N86" s="6">
        <f t="shared" si="10"/>
        <v>0.37548750000000003</v>
      </c>
      <c r="O86" s="84"/>
      <c r="P86" s="98"/>
      <c r="Q86" s="5">
        <v>0</v>
      </c>
      <c r="R86" s="10">
        <f t="shared" si="11"/>
        <v>0</v>
      </c>
      <c r="S86" s="74"/>
      <c r="T86" s="100"/>
      <c r="U86" s="14">
        <f t="shared" si="13"/>
        <v>31</v>
      </c>
      <c r="V86" s="42">
        <f t="shared" si="14"/>
        <v>0.37548750000000003</v>
      </c>
      <c r="W86" s="71"/>
    </row>
    <row r="87" spans="1:23" ht="24.95" customHeight="1">
      <c r="A87" s="19" t="s">
        <v>9</v>
      </c>
      <c r="B87" s="19" t="s">
        <v>16</v>
      </c>
      <c r="C87" s="19" t="s">
        <v>12</v>
      </c>
      <c r="D87" s="49">
        <f>0.025*0.12*5.1</f>
        <v>1.5299999999999999E-2</v>
      </c>
      <c r="E87" s="21">
        <v>25</v>
      </c>
      <c r="F87" s="21">
        <v>120</v>
      </c>
      <c r="G87" s="55">
        <v>5100</v>
      </c>
      <c r="H87" s="89"/>
      <c r="I87" s="4">
        <v>0</v>
      </c>
      <c r="J87" s="8">
        <f t="shared" si="12"/>
        <v>0</v>
      </c>
      <c r="K87" s="85"/>
      <c r="L87" s="18"/>
      <c r="M87" s="58">
        <v>215</v>
      </c>
      <c r="N87" s="6">
        <f t="shared" si="10"/>
        <v>3.2894999999999999</v>
      </c>
      <c r="O87" s="84"/>
      <c r="P87" s="98"/>
      <c r="Q87" s="5">
        <v>0</v>
      </c>
      <c r="R87" s="10">
        <f t="shared" si="11"/>
        <v>0</v>
      </c>
      <c r="S87" s="74"/>
      <c r="T87" s="100"/>
      <c r="U87" s="15">
        <f t="shared" si="13"/>
        <v>215</v>
      </c>
      <c r="V87" s="41">
        <f t="shared" si="14"/>
        <v>3.2894999999999999</v>
      </c>
      <c r="W87" s="71"/>
    </row>
    <row r="88" spans="1:23" ht="24.95" customHeight="1">
      <c r="A88" s="19" t="s">
        <v>9</v>
      </c>
      <c r="B88" s="19" t="s">
        <v>16</v>
      </c>
      <c r="C88" s="19" t="s">
        <v>12</v>
      </c>
      <c r="D88" s="49">
        <f>0.025*0.15*5.1</f>
        <v>1.9125E-2</v>
      </c>
      <c r="E88" s="21">
        <v>25</v>
      </c>
      <c r="F88" s="21">
        <v>145</v>
      </c>
      <c r="G88" s="55">
        <v>5100</v>
      </c>
      <c r="H88" s="89"/>
      <c r="I88" s="4">
        <v>0</v>
      </c>
      <c r="J88" s="8">
        <f t="shared" si="12"/>
        <v>0</v>
      </c>
      <c r="K88" s="85"/>
      <c r="L88" s="18"/>
      <c r="M88" s="58">
        <v>160</v>
      </c>
      <c r="N88" s="6">
        <f t="shared" si="10"/>
        <v>3.06</v>
      </c>
      <c r="O88" s="84"/>
      <c r="P88" s="98"/>
      <c r="Q88" s="5">
        <v>0</v>
      </c>
      <c r="R88" s="10">
        <f t="shared" si="11"/>
        <v>0</v>
      </c>
      <c r="S88" s="74"/>
      <c r="T88" s="100"/>
      <c r="U88" s="15">
        <f t="shared" si="13"/>
        <v>160</v>
      </c>
      <c r="V88" s="41">
        <f t="shared" si="14"/>
        <v>3.06</v>
      </c>
      <c r="W88" s="71"/>
    </row>
    <row r="89" spans="1:23" ht="24.95" customHeight="1">
      <c r="A89" s="19" t="s">
        <v>9</v>
      </c>
      <c r="B89" s="19" t="s">
        <v>16</v>
      </c>
      <c r="C89" s="19" t="s">
        <v>12</v>
      </c>
      <c r="D89" s="49">
        <f>0.025*0.195*5.1</f>
        <v>2.4862500000000003E-2</v>
      </c>
      <c r="E89" s="21">
        <v>25</v>
      </c>
      <c r="F89" s="21">
        <v>195</v>
      </c>
      <c r="G89" s="55">
        <v>5100</v>
      </c>
      <c r="H89" s="89"/>
      <c r="I89" s="4">
        <v>0</v>
      </c>
      <c r="J89" s="8">
        <f t="shared" si="12"/>
        <v>0</v>
      </c>
      <c r="K89" s="85"/>
      <c r="L89" s="18"/>
      <c r="M89" s="58">
        <v>59</v>
      </c>
      <c r="N89" s="6">
        <f t="shared" si="10"/>
        <v>1.4668875000000001</v>
      </c>
      <c r="O89" s="84"/>
      <c r="P89" s="98"/>
      <c r="Q89" s="5">
        <v>0</v>
      </c>
      <c r="R89" s="10">
        <f t="shared" si="11"/>
        <v>0</v>
      </c>
      <c r="S89" s="74"/>
      <c r="T89" s="100"/>
      <c r="U89" s="15">
        <f t="shared" si="13"/>
        <v>59</v>
      </c>
      <c r="V89" s="41">
        <f t="shared" si="14"/>
        <v>1.4668875000000001</v>
      </c>
      <c r="W89" s="71"/>
    </row>
    <row r="90" spans="1:23" ht="24.95" customHeight="1">
      <c r="A90" s="19" t="s">
        <v>9</v>
      </c>
      <c r="B90" s="19" t="s">
        <v>16</v>
      </c>
      <c r="C90" s="19" t="s">
        <v>12</v>
      </c>
      <c r="D90" s="49">
        <f>0.046*0.145*5.1</f>
        <v>3.4016999999999999E-2</v>
      </c>
      <c r="E90" s="21">
        <v>46</v>
      </c>
      <c r="F90" s="21">
        <v>145</v>
      </c>
      <c r="G90" s="55">
        <v>5100</v>
      </c>
      <c r="H90" s="89"/>
      <c r="I90" s="4">
        <v>0</v>
      </c>
      <c r="J90" s="8">
        <f t="shared" si="12"/>
        <v>0</v>
      </c>
      <c r="K90" s="85"/>
      <c r="L90" s="18"/>
      <c r="M90" s="58">
        <v>31</v>
      </c>
      <c r="N90" s="6">
        <f t="shared" si="10"/>
        <v>1.054527</v>
      </c>
      <c r="O90" s="84"/>
      <c r="P90" s="98"/>
      <c r="Q90" s="5">
        <v>0</v>
      </c>
      <c r="R90" s="10">
        <f t="shared" si="11"/>
        <v>0</v>
      </c>
      <c r="S90" s="74"/>
      <c r="T90" s="100"/>
      <c r="U90" s="15">
        <f t="shared" si="13"/>
        <v>31</v>
      </c>
      <c r="V90" s="41">
        <f t="shared" si="14"/>
        <v>1.054527</v>
      </c>
      <c r="W90" s="71"/>
    </row>
    <row r="91" spans="1:23" ht="24.95" customHeight="1">
      <c r="A91" s="19" t="s">
        <v>9</v>
      </c>
      <c r="B91" s="19" t="s">
        <v>16</v>
      </c>
      <c r="C91" s="19" t="s">
        <v>12</v>
      </c>
      <c r="D91" s="49">
        <f>0.047*0.125*5.1</f>
        <v>2.99625E-2</v>
      </c>
      <c r="E91" s="21">
        <v>47</v>
      </c>
      <c r="F91" s="21">
        <v>125</v>
      </c>
      <c r="G91" s="55">
        <v>5100</v>
      </c>
      <c r="H91" s="89"/>
      <c r="I91" s="4">
        <v>0</v>
      </c>
      <c r="J91" s="8">
        <f t="shared" si="12"/>
        <v>0</v>
      </c>
      <c r="K91" s="85"/>
      <c r="L91" s="18"/>
      <c r="M91" s="58">
        <v>0</v>
      </c>
      <c r="N91" s="6">
        <f t="shared" si="10"/>
        <v>0</v>
      </c>
      <c r="O91" s="84"/>
      <c r="P91" s="98"/>
      <c r="Q91" s="5">
        <v>0</v>
      </c>
      <c r="R91" s="10">
        <f t="shared" si="11"/>
        <v>0</v>
      </c>
      <c r="S91" s="74"/>
      <c r="T91" s="100"/>
      <c r="U91" s="15">
        <f t="shared" si="13"/>
        <v>0</v>
      </c>
      <c r="V91" s="41">
        <f t="shared" si="14"/>
        <v>0</v>
      </c>
      <c r="W91" s="71"/>
    </row>
    <row r="92" spans="1:23" ht="24.95" customHeight="1">
      <c r="A92" s="19" t="s">
        <v>9</v>
      </c>
      <c r="B92" s="19" t="s">
        <v>16</v>
      </c>
      <c r="C92" s="19" t="s">
        <v>12</v>
      </c>
      <c r="D92" s="49">
        <f>0.047*0.15*5.1</f>
        <v>3.5954999999999994E-2</v>
      </c>
      <c r="E92" s="21">
        <v>47</v>
      </c>
      <c r="F92" s="21">
        <v>150</v>
      </c>
      <c r="G92" s="55">
        <v>5100</v>
      </c>
      <c r="H92" s="89"/>
      <c r="I92" s="4">
        <v>0</v>
      </c>
      <c r="J92" s="8">
        <f t="shared" si="12"/>
        <v>0</v>
      </c>
      <c r="K92" s="85"/>
      <c r="L92" s="18"/>
      <c r="M92" s="58">
        <v>0</v>
      </c>
      <c r="N92" s="6">
        <f t="shared" si="10"/>
        <v>0</v>
      </c>
      <c r="O92" s="84"/>
      <c r="P92" s="98"/>
      <c r="Q92" s="5">
        <v>0</v>
      </c>
      <c r="R92" s="10">
        <f t="shared" si="11"/>
        <v>0</v>
      </c>
      <c r="S92" s="74"/>
      <c r="T92" s="100"/>
      <c r="U92" s="15">
        <f t="shared" si="13"/>
        <v>0</v>
      </c>
      <c r="V92" s="41">
        <f t="shared" si="14"/>
        <v>0</v>
      </c>
      <c r="W92" s="71"/>
    </row>
    <row r="93" spans="1:23" ht="24.95" customHeight="1">
      <c r="A93" s="19" t="s">
        <v>9</v>
      </c>
      <c r="B93" s="19" t="s">
        <v>16</v>
      </c>
      <c r="C93" s="19" t="s">
        <v>12</v>
      </c>
      <c r="D93" s="49">
        <f>0.047*0.175*5.1</f>
        <v>4.1947499999999999E-2</v>
      </c>
      <c r="E93" s="21">
        <v>47</v>
      </c>
      <c r="F93" s="21">
        <v>175</v>
      </c>
      <c r="G93" s="55">
        <v>5100</v>
      </c>
      <c r="H93" s="89"/>
      <c r="I93" s="4">
        <v>0</v>
      </c>
      <c r="J93" s="8">
        <f t="shared" si="12"/>
        <v>0</v>
      </c>
      <c r="K93" s="85"/>
      <c r="L93" s="18"/>
      <c r="M93" s="58">
        <v>0</v>
      </c>
      <c r="N93" s="6">
        <f t="shared" si="10"/>
        <v>0</v>
      </c>
      <c r="O93" s="84"/>
      <c r="P93" s="98"/>
      <c r="Q93" s="5">
        <v>0</v>
      </c>
      <c r="R93" s="10">
        <f t="shared" si="11"/>
        <v>0</v>
      </c>
      <c r="S93" s="74"/>
      <c r="T93" s="100"/>
      <c r="U93" s="15">
        <f t="shared" si="13"/>
        <v>0</v>
      </c>
      <c r="V93" s="41">
        <f t="shared" si="14"/>
        <v>0</v>
      </c>
      <c r="W93" s="71"/>
    </row>
    <row r="94" spans="1:23" ht="24.95" customHeight="1" thickBot="1">
      <c r="A94" s="19" t="s">
        <v>9</v>
      </c>
      <c r="B94" s="19" t="s">
        <v>16</v>
      </c>
      <c r="C94" s="19" t="s">
        <v>12</v>
      </c>
      <c r="D94" s="49">
        <f>0.047*0.2*5.1</f>
        <v>4.7939999999999997E-2</v>
      </c>
      <c r="E94" s="21">
        <v>47</v>
      </c>
      <c r="F94" s="21">
        <v>200</v>
      </c>
      <c r="G94" s="55">
        <v>5100</v>
      </c>
      <c r="H94" s="89"/>
      <c r="I94" s="4">
        <v>0</v>
      </c>
      <c r="J94" s="8">
        <f t="shared" si="12"/>
        <v>0</v>
      </c>
      <c r="K94" s="85"/>
      <c r="L94" s="18"/>
      <c r="M94" s="58">
        <v>0</v>
      </c>
      <c r="N94" s="6">
        <f t="shared" si="10"/>
        <v>0</v>
      </c>
      <c r="O94" s="84"/>
      <c r="P94" s="98"/>
      <c r="Q94" s="5">
        <v>0</v>
      </c>
      <c r="R94" s="10">
        <f t="shared" si="11"/>
        <v>0</v>
      </c>
      <c r="S94" s="74"/>
      <c r="T94" s="100"/>
      <c r="U94" s="34">
        <f t="shared" si="13"/>
        <v>0</v>
      </c>
      <c r="V94" s="44">
        <f t="shared" si="14"/>
        <v>0</v>
      </c>
      <c r="W94" s="71"/>
    </row>
    <row r="95" spans="1:23" ht="24.95" customHeight="1">
      <c r="A95" s="19" t="s">
        <v>9</v>
      </c>
      <c r="B95" s="19" t="s">
        <v>16</v>
      </c>
      <c r="C95" s="19" t="s">
        <v>12</v>
      </c>
      <c r="D95" s="49">
        <f>0.046*0.12*3.9</f>
        <v>2.1527999999999999E-2</v>
      </c>
      <c r="E95" s="21">
        <v>46</v>
      </c>
      <c r="F95" s="21">
        <v>120</v>
      </c>
      <c r="G95" s="55">
        <v>3900</v>
      </c>
      <c r="H95" s="89"/>
      <c r="I95" s="4">
        <v>0</v>
      </c>
      <c r="J95" s="8">
        <f t="shared" si="12"/>
        <v>0</v>
      </c>
      <c r="K95" s="85"/>
      <c r="L95" s="18"/>
      <c r="M95" s="58">
        <v>650</v>
      </c>
      <c r="N95" s="6">
        <f t="shared" si="10"/>
        <v>13.9932</v>
      </c>
      <c r="O95" s="84"/>
      <c r="P95" s="98"/>
      <c r="Q95" s="5">
        <v>0</v>
      </c>
      <c r="R95" s="10">
        <f t="shared" si="11"/>
        <v>0</v>
      </c>
      <c r="S95" s="74"/>
      <c r="T95" s="100"/>
      <c r="U95" s="35">
        <f t="shared" si="13"/>
        <v>650</v>
      </c>
      <c r="V95" s="45">
        <f t="shared" si="14"/>
        <v>13.9932</v>
      </c>
      <c r="W95" s="71"/>
    </row>
    <row r="96" spans="1:23" ht="24.95" customHeight="1">
      <c r="A96" s="19" t="s">
        <v>9</v>
      </c>
      <c r="B96" s="19" t="s">
        <v>16</v>
      </c>
      <c r="C96" s="19" t="s">
        <v>12</v>
      </c>
      <c r="D96" s="49">
        <f>0.046*0.145*3.9</f>
        <v>2.6012999999999998E-2</v>
      </c>
      <c r="E96" s="21">
        <v>46</v>
      </c>
      <c r="F96" s="21">
        <v>145</v>
      </c>
      <c r="G96" s="55">
        <v>3900</v>
      </c>
      <c r="H96" s="89"/>
      <c r="I96" s="4">
        <v>0</v>
      </c>
      <c r="J96" s="8">
        <f t="shared" si="12"/>
        <v>0</v>
      </c>
      <c r="K96" s="85"/>
      <c r="L96" s="18"/>
      <c r="M96" s="58">
        <v>649</v>
      </c>
      <c r="N96" s="6">
        <f t="shared" si="10"/>
        <v>16.882436999999999</v>
      </c>
      <c r="O96" s="84"/>
      <c r="P96" s="98"/>
      <c r="Q96" s="5">
        <v>0</v>
      </c>
      <c r="R96" s="10">
        <f t="shared" si="11"/>
        <v>0</v>
      </c>
      <c r="S96" s="74"/>
      <c r="T96" s="100"/>
      <c r="U96" s="15">
        <f t="shared" si="13"/>
        <v>649</v>
      </c>
      <c r="V96" s="41">
        <f t="shared" si="14"/>
        <v>16.882436999999999</v>
      </c>
      <c r="W96" s="71"/>
    </row>
    <row r="97" spans="1:23" ht="24.95" customHeight="1">
      <c r="A97" s="19" t="s">
        <v>9</v>
      </c>
      <c r="B97" s="19" t="s">
        <v>16</v>
      </c>
      <c r="C97" s="19" t="s">
        <v>12</v>
      </c>
      <c r="D97" s="49">
        <f>0.046*0.195*3.9</f>
        <v>3.4983E-2</v>
      </c>
      <c r="E97" s="21">
        <v>46</v>
      </c>
      <c r="F97" s="21">
        <v>195</v>
      </c>
      <c r="G97" s="55">
        <v>3900</v>
      </c>
      <c r="H97" s="89"/>
      <c r="I97" s="4">
        <v>0</v>
      </c>
      <c r="J97" s="8">
        <f t="shared" si="12"/>
        <v>0</v>
      </c>
      <c r="K97" s="85"/>
      <c r="L97" s="18"/>
      <c r="M97" s="58">
        <v>352</v>
      </c>
      <c r="N97" s="6">
        <f t="shared" si="10"/>
        <v>12.314016000000001</v>
      </c>
      <c r="O97" s="84"/>
      <c r="P97" s="98"/>
      <c r="Q97" s="5">
        <v>0</v>
      </c>
      <c r="R97" s="10">
        <f t="shared" si="11"/>
        <v>0</v>
      </c>
      <c r="S97" s="74"/>
      <c r="T97" s="100"/>
      <c r="U97" s="34">
        <f t="shared" si="13"/>
        <v>352</v>
      </c>
      <c r="V97" s="44">
        <f t="shared" si="14"/>
        <v>12.314016000000001</v>
      </c>
      <c r="W97" s="71"/>
    </row>
    <row r="98" spans="1:23" ht="24.95" customHeight="1">
      <c r="A98" s="19" t="s">
        <v>9</v>
      </c>
      <c r="B98" s="19" t="s">
        <v>16</v>
      </c>
      <c r="C98" s="19" t="s">
        <v>12</v>
      </c>
      <c r="D98" s="49">
        <f>0.046*0.1*3</f>
        <v>1.38E-2</v>
      </c>
      <c r="E98" s="21">
        <v>46</v>
      </c>
      <c r="F98" s="21">
        <v>100</v>
      </c>
      <c r="G98" s="55">
        <v>3000</v>
      </c>
      <c r="H98" s="89"/>
      <c r="I98" s="4">
        <v>0</v>
      </c>
      <c r="J98" s="8">
        <v>0</v>
      </c>
      <c r="K98" s="85"/>
      <c r="L98" s="18"/>
      <c r="M98" s="58">
        <v>0</v>
      </c>
      <c r="N98" s="6">
        <f t="shared" si="10"/>
        <v>0</v>
      </c>
      <c r="O98" s="84"/>
      <c r="P98" s="98"/>
      <c r="Q98" s="5">
        <v>0</v>
      </c>
      <c r="R98" s="10">
        <f t="shared" si="11"/>
        <v>0</v>
      </c>
      <c r="S98" s="74"/>
      <c r="T98" s="100"/>
      <c r="U98" s="15">
        <f t="shared" si="13"/>
        <v>0</v>
      </c>
      <c r="V98" s="44">
        <f t="shared" si="14"/>
        <v>0</v>
      </c>
      <c r="W98" s="71"/>
    </row>
    <row r="99" spans="1:23" ht="24.95" customHeight="1">
      <c r="A99" s="19" t="s">
        <v>9</v>
      </c>
      <c r="B99" s="19" t="s">
        <v>16</v>
      </c>
      <c r="C99" s="19" t="s">
        <v>12</v>
      </c>
      <c r="D99" s="49">
        <f>0.025*0.1*3</f>
        <v>7.5000000000000015E-3</v>
      </c>
      <c r="E99" s="21">
        <v>25</v>
      </c>
      <c r="F99" s="21">
        <v>100</v>
      </c>
      <c r="G99" s="55">
        <v>3000</v>
      </c>
      <c r="H99" s="89"/>
      <c r="I99" s="4">
        <v>0</v>
      </c>
      <c r="J99" s="8">
        <v>0</v>
      </c>
      <c r="K99" s="85"/>
      <c r="L99" s="18"/>
      <c r="M99" s="58">
        <v>0</v>
      </c>
      <c r="N99" s="6">
        <f t="shared" si="10"/>
        <v>0</v>
      </c>
      <c r="O99" s="84"/>
      <c r="P99" s="98"/>
      <c r="Q99" s="5">
        <v>859</v>
      </c>
      <c r="R99" s="10">
        <f t="shared" si="11"/>
        <v>6.4425000000000017</v>
      </c>
      <c r="S99" s="74"/>
      <c r="T99" s="100"/>
      <c r="U99" s="15">
        <f t="shared" si="13"/>
        <v>859</v>
      </c>
      <c r="V99" s="41">
        <f t="shared" si="14"/>
        <v>6.4425000000000017</v>
      </c>
      <c r="W99" s="71"/>
    </row>
    <row r="100" spans="1:23" ht="24.95" customHeight="1">
      <c r="A100" s="19" t="s">
        <v>9</v>
      </c>
      <c r="B100" s="19" t="s">
        <v>16</v>
      </c>
      <c r="C100" s="19" t="s">
        <v>12</v>
      </c>
      <c r="D100" s="49">
        <f>0.046*0.12*3</f>
        <v>1.6559999999999998E-2</v>
      </c>
      <c r="E100" s="21">
        <v>46</v>
      </c>
      <c r="F100" s="21">
        <v>120</v>
      </c>
      <c r="G100" s="55">
        <v>3000</v>
      </c>
      <c r="H100" s="89"/>
      <c r="I100" s="4">
        <v>0</v>
      </c>
      <c r="J100" s="8">
        <f t="shared" ref="J100:J106" si="15">D100*I100</f>
        <v>0</v>
      </c>
      <c r="K100" s="85"/>
      <c r="L100" s="18"/>
      <c r="M100" s="58">
        <v>77</v>
      </c>
      <c r="N100" s="6">
        <f t="shared" ref="N100:N106" si="16">M100*D100</f>
        <v>1.2751199999999998</v>
      </c>
      <c r="O100" s="84"/>
      <c r="P100" s="98"/>
      <c r="Q100" s="5">
        <v>0</v>
      </c>
      <c r="R100" s="10">
        <f t="shared" ref="R100:R106" si="17">D100*Q100</f>
        <v>0</v>
      </c>
      <c r="S100" s="74"/>
      <c r="T100" s="100"/>
      <c r="U100" s="14">
        <f t="shared" si="13"/>
        <v>77</v>
      </c>
      <c r="V100" s="41">
        <f t="shared" si="14"/>
        <v>1.2751199999999998</v>
      </c>
      <c r="W100" s="71"/>
    </row>
    <row r="101" spans="1:23" ht="24.95" customHeight="1">
      <c r="A101" s="19" t="s">
        <v>9</v>
      </c>
      <c r="B101" s="19" t="s">
        <v>16</v>
      </c>
      <c r="C101" s="19" t="s">
        <v>12</v>
      </c>
      <c r="D101" s="49">
        <f>0.046*0.145*3</f>
        <v>2.001E-2</v>
      </c>
      <c r="E101" s="21">
        <v>46</v>
      </c>
      <c r="F101" s="21">
        <v>145</v>
      </c>
      <c r="G101" s="55">
        <v>3000</v>
      </c>
      <c r="H101" s="89"/>
      <c r="I101" s="4">
        <v>0</v>
      </c>
      <c r="J101" s="8">
        <f t="shared" si="15"/>
        <v>0</v>
      </c>
      <c r="K101" s="85"/>
      <c r="L101" s="18"/>
      <c r="M101" s="58">
        <v>89</v>
      </c>
      <c r="N101" s="6">
        <f t="shared" si="16"/>
        <v>1.7808900000000001</v>
      </c>
      <c r="O101" s="84"/>
      <c r="P101" s="98"/>
      <c r="Q101" s="5">
        <v>0</v>
      </c>
      <c r="R101" s="10">
        <f t="shared" si="17"/>
        <v>0</v>
      </c>
      <c r="S101" s="74"/>
      <c r="T101" s="100"/>
      <c r="U101" s="15">
        <f t="shared" ref="U101:U106" si="18">I101+M101+Q101</f>
        <v>89</v>
      </c>
      <c r="V101" s="41">
        <f t="shared" ref="V101:V106" si="19">J101+N101+R101</f>
        <v>1.7808900000000001</v>
      </c>
      <c r="W101" s="71"/>
    </row>
    <row r="102" spans="1:23" ht="24.95" customHeight="1" thickBot="1">
      <c r="A102" s="19" t="s">
        <v>9</v>
      </c>
      <c r="B102" s="19" t="s">
        <v>16</v>
      </c>
      <c r="C102" s="19" t="s">
        <v>12</v>
      </c>
      <c r="D102" s="49">
        <f>0.046*0.195*3</f>
        <v>2.6910000000000003E-2</v>
      </c>
      <c r="E102" s="21">
        <v>46</v>
      </c>
      <c r="F102" s="21">
        <v>195</v>
      </c>
      <c r="G102" s="55">
        <v>3000</v>
      </c>
      <c r="H102" s="89"/>
      <c r="I102" s="4">
        <v>0</v>
      </c>
      <c r="J102" s="8">
        <f t="shared" si="15"/>
        <v>0</v>
      </c>
      <c r="K102" s="85"/>
      <c r="L102" s="18"/>
      <c r="M102" s="58">
        <v>63</v>
      </c>
      <c r="N102" s="6">
        <f t="shared" si="16"/>
        <v>1.6953300000000002</v>
      </c>
      <c r="O102" s="84"/>
      <c r="P102" s="98"/>
      <c r="Q102" s="5">
        <v>0</v>
      </c>
      <c r="R102" s="10">
        <f t="shared" si="17"/>
        <v>0</v>
      </c>
      <c r="S102" s="74"/>
      <c r="T102" s="100"/>
      <c r="U102" s="34">
        <f t="shared" si="18"/>
        <v>63</v>
      </c>
      <c r="V102" s="44">
        <f t="shared" si="19"/>
        <v>1.6953300000000002</v>
      </c>
      <c r="W102" s="71"/>
    </row>
    <row r="103" spans="1:23" ht="24.95" customHeight="1" thickBot="1">
      <c r="A103" s="19" t="s">
        <v>9</v>
      </c>
      <c r="B103" s="19" t="s">
        <v>16</v>
      </c>
      <c r="C103" s="19" t="s">
        <v>12</v>
      </c>
      <c r="D103" s="49">
        <f>0.047*0.125*2.7</f>
        <v>1.5862500000000002E-2</v>
      </c>
      <c r="E103" s="21">
        <v>47</v>
      </c>
      <c r="F103" s="21">
        <v>125</v>
      </c>
      <c r="G103" s="57">
        <v>2700</v>
      </c>
      <c r="H103" s="89"/>
      <c r="I103" s="4">
        <v>0</v>
      </c>
      <c r="J103" s="8">
        <f t="shared" si="15"/>
        <v>0</v>
      </c>
      <c r="K103" s="85"/>
      <c r="L103" s="18"/>
      <c r="M103" s="58">
        <v>0</v>
      </c>
      <c r="N103" s="6">
        <f t="shared" si="16"/>
        <v>0</v>
      </c>
      <c r="O103" s="84"/>
      <c r="P103" s="98"/>
      <c r="Q103" s="5">
        <v>0</v>
      </c>
      <c r="R103" s="10">
        <f t="shared" si="17"/>
        <v>0</v>
      </c>
      <c r="S103" s="74"/>
      <c r="T103" s="100"/>
      <c r="U103" s="36">
        <f t="shared" si="18"/>
        <v>0</v>
      </c>
      <c r="V103" s="46">
        <f t="shared" si="19"/>
        <v>0</v>
      </c>
      <c r="W103" s="71"/>
    </row>
    <row r="104" spans="1:23" ht="24.95" customHeight="1">
      <c r="A104" s="19" t="s">
        <v>9</v>
      </c>
      <c r="B104" s="19" t="s">
        <v>16</v>
      </c>
      <c r="C104" s="19" t="s">
        <v>12</v>
      </c>
      <c r="D104" s="49">
        <f>0.047*0.15*2.4</f>
        <v>1.6919999999999998E-2</v>
      </c>
      <c r="E104" s="21">
        <v>47</v>
      </c>
      <c r="F104" s="21">
        <v>150</v>
      </c>
      <c r="G104" s="55">
        <v>2400</v>
      </c>
      <c r="H104" s="89"/>
      <c r="I104" s="4">
        <v>0</v>
      </c>
      <c r="J104" s="8">
        <f t="shared" si="15"/>
        <v>0</v>
      </c>
      <c r="K104" s="85"/>
      <c r="L104" s="18"/>
      <c r="M104" s="58">
        <v>0</v>
      </c>
      <c r="N104" s="6">
        <f t="shared" si="16"/>
        <v>0</v>
      </c>
      <c r="O104" s="84"/>
      <c r="P104" s="98"/>
      <c r="Q104" s="5">
        <v>0</v>
      </c>
      <c r="R104" s="10">
        <f t="shared" si="17"/>
        <v>0</v>
      </c>
      <c r="S104" s="74"/>
      <c r="T104" s="100"/>
      <c r="U104" s="14">
        <f t="shared" si="18"/>
        <v>0</v>
      </c>
      <c r="V104" s="42">
        <f t="shared" si="19"/>
        <v>0</v>
      </c>
      <c r="W104" s="71"/>
    </row>
    <row r="105" spans="1:23" ht="24.95" customHeight="1">
      <c r="A105" s="19" t="s">
        <v>9</v>
      </c>
      <c r="B105" s="19" t="s">
        <v>16</v>
      </c>
      <c r="C105" s="19" t="s">
        <v>12</v>
      </c>
      <c r="D105" s="49">
        <f>0.047*0.175*2.4</f>
        <v>1.9739999999999997E-2</v>
      </c>
      <c r="E105" s="21">
        <v>47</v>
      </c>
      <c r="F105" s="21">
        <v>175</v>
      </c>
      <c r="G105" s="55">
        <v>2400</v>
      </c>
      <c r="H105" s="89"/>
      <c r="I105" s="4">
        <v>0</v>
      </c>
      <c r="J105" s="8">
        <f t="shared" si="15"/>
        <v>0</v>
      </c>
      <c r="K105" s="85"/>
      <c r="L105" s="18"/>
      <c r="M105" s="58">
        <v>0</v>
      </c>
      <c r="N105" s="6">
        <f t="shared" si="16"/>
        <v>0</v>
      </c>
      <c r="O105" s="84"/>
      <c r="P105" s="98"/>
      <c r="Q105" s="5">
        <v>0</v>
      </c>
      <c r="R105" s="10">
        <f t="shared" si="17"/>
        <v>0</v>
      </c>
      <c r="S105" s="74"/>
      <c r="T105" s="100"/>
      <c r="U105" s="15">
        <f t="shared" si="18"/>
        <v>0</v>
      </c>
      <c r="V105" s="41">
        <f t="shared" si="19"/>
        <v>0</v>
      </c>
      <c r="W105" s="71"/>
    </row>
    <row r="106" spans="1:23" ht="24.95" customHeight="1" thickBot="1">
      <c r="A106" s="51" t="s">
        <v>9</v>
      </c>
      <c r="B106" s="51" t="s">
        <v>16</v>
      </c>
      <c r="C106" s="51" t="s">
        <v>12</v>
      </c>
      <c r="D106" s="52">
        <f>0.047*0.2*2.4</f>
        <v>2.256E-2</v>
      </c>
      <c r="E106" s="22">
        <v>47</v>
      </c>
      <c r="F106" s="22">
        <v>200</v>
      </c>
      <c r="G106" s="55">
        <v>2400</v>
      </c>
      <c r="H106" s="90"/>
      <c r="I106" s="4">
        <v>0</v>
      </c>
      <c r="J106" s="8">
        <f t="shared" si="15"/>
        <v>0</v>
      </c>
      <c r="K106" s="86"/>
      <c r="L106" s="38"/>
      <c r="M106" s="58">
        <v>0</v>
      </c>
      <c r="N106" s="6">
        <f t="shared" si="16"/>
        <v>0</v>
      </c>
      <c r="O106" s="96"/>
      <c r="P106" s="98"/>
      <c r="Q106" s="62">
        <v>0</v>
      </c>
      <c r="R106" s="11">
        <f t="shared" si="17"/>
        <v>0</v>
      </c>
      <c r="S106" s="74"/>
      <c r="T106" s="100"/>
      <c r="U106" s="34">
        <f t="shared" si="18"/>
        <v>0</v>
      </c>
      <c r="V106" s="64">
        <f t="shared" si="19"/>
        <v>0</v>
      </c>
      <c r="W106" s="72"/>
    </row>
    <row r="107" spans="1:23" ht="24.95" customHeight="1" thickBot="1">
      <c r="A107" s="75" t="s">
        <v>17</v>
      </c>
      <c r="B107" s="76"/>
      <c r="C107" s="76"/>
      <c r="D107" s="76"/>
      <c r="E107" s="76"/>
      <c r="F107" s="76"/>
      <c r="G107" s="77"/>
      <c r="H107" s="47"/>
      <c r="I107" s="59">
        <f>SUM(I4:I106)</f>
        <v>1915</v>
      </c>
      <c r="J107" s="60">
        <f>SUM(J4:J106)</f>
        <v>85.885749000000004</v>
      </c>
      <c r="K107" s="18"/>
      <c r="L107" s="18"/>
      <c r="M107" s="61">
        <f>SUM(M4:M106)</f>
        <v>14908</v>
      </c>
      <c r="N107" s="54">
        <f>SUM(N4:N106)</f>
        <v>426.353454</v>
      </c>
      <c r="O107" s="1"/>
      <c r="P107" s="63"/>
      <c r="Q107" s="68">
        <f>SUM(Q4:Q106)</f>
        <v>9845</v>
      </c>
      <c r="R107" s="53">
        <f>SUM(R4:R106)</f>
        <v>132.02790000000002</v>
      </c>
      <c r="S107" s="65"/>
      <c r="T107" s="66"/>
      <c r="U107" s="69">
        <f>SUM(U4:U106)</f>
        <v>26668</v>
      </c>
      <c r="V107" s="23">
        <f>J107+N107+R107</f>
        <v>644.26710300000002</v>
      </c>
      <c r="W107" s="67"/>
    </row>
    <row r="108" spans="1:23" ht="18" customHeight="1"/>
    <row r="109" spans="1:23" ht="18" customHeight="1"/>
    <row r="110" spans="1:23" ht="25.9" customHeight="1"/>
  </sheetData>
  <mergeCells count="14">
    <mergeCell ref="W1:W106"/>
    <mergeCell ref="S1:S106"/>
    <mergeCell ref="A107:G107"/>
    <mergeCell ref="E3:F3"/>
    <mergeCell ref="A1:G2"/>
    <mergeCell ref="K1:K106"/>
    <mergeCell ref="H1:H106"/>
    <mergeCell ref="I1:J2"/>
    <mergeCell ref="M1:N2"/>
    <mergeCell ref="O1:O106"/>
    <mergeCell ref="P1:P106"/>
    <mergeCell ref="T1:T106"/>
    <mergeCell ref="Q1:R2"/>
    <mergeCell ref="U1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СОСНА </vt:lpstr>
    </vt:vector>
  </TitlesOfParts>
  <Company>Krokoz™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User</cp:lastModifiedBy>
  <cp:revision/>
  <cp:lastPrinted>2019-05-16T12:12:53Z</cp:lastPrinted>
  <dcterms:created xsi:type="dcterms:W3CDTF">2017-02-19T10:06:19Z</dcterms:created>
  <dcterms:modified xsi:type="dcterms:W3CDTF">2019-05-17T13:32:36Z</dcterms:modified>
</cp:coreProperties>
</file>