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282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Лист1!$A$1:$I$65</definedName>
  </definedNames>
  <calcPr calcId="124519"/>
</workbook>
</file>

<file path=xl/calcChain.xml><?xml version="1.0" encoding="utf-8"?>
<calcChain xmlns="http://schemas.openxmlformats.org/spreadsheetml/2006/main">
  <c r="K42" i="2"/>
  <c r="K40"/>
  <c r="K38"/>
  <c r="K37"/>
  <c r="K36"/>
  <c r="K35"/>
  <c r="K34"/>
  <c r="K33"/>
  <c r="K32"/>
  <c r="K31"/>
  <c r="K30"/>
  <c r="K29"/>
  <c r="K28"/>
  <c r="K27"/>
  <c r="K26"/>
  <c r="K25"/>
  <c r="K24"/>
  <c r="K23"/>
  <c r="K21"/>
  <c r="K20"/>
  <c r="K19"/>
  <c r="K18"/>
  <c r="K17"/>
  <c r="K16"/>
  <c r="K15"/>
  <c r="K14"/>
  <c r="K13"/>
  <c r="K12"/>
  <c r="K11"/>
  <c r="K10"/>
  <c r="K9"/>
  <c r="K8"/>
  <c r="K7"/>
  <c r="K6"/>
  <c r="K41"/>
  <c r="H46" i="1"/>
  <c r="H45"/>
  <c r="H44"/>
  <c r="H42"/>
  <c r="H40"/>
  <c r="H38"/>
  <c r="H35"/>
  <c r="H34"/>
  <c r="H33"/>
  <c r="H32"/>
  <c r="H31"/>
  <c r="H30"/>
  <c r="H29"/>
  <c r="H28"/>
  <c r="H27"/>
  <c r="H26"/>
  <c r="H25"/>
  <c r="H24"/>
  <c r="H23"/>
  <c r="H22"/>
  <c r="H20"/>
  <c r="H19"/>
  <c r="H18"/>
  <c r="H17"/>
  <c r="H16"/>
  <c r="H15"/>
  <c r="H14"/>
  <c r="H13"/>
  <c r="H12"/>
  <c r="H11"/>
  <c r="H10"/>
  <c r="H9"/>
  <c r="H8"/>
  <c r="H7"/>
  <c r="H6"/>
  <c r="H36"/>
  <c r="H5"/>
  <c r="F46"/>
  <c r="F44"/>
  <c r="I7" i="2"/>
  <c r="I8"/>
  <c r="I9"/>
  <c r="I10"/>
  <c r="I11"/>
  <c r="I12"/>
  <c r="I13"/>
  <c r="I14"/>
  <c r="I15"/>
  <c r="I16"/>
  <c r="I17"/>
  <c r="I18"/>
  <c r="I19"/>
  <c r="I20"/>
  <c r="I21"/>
  <c r="I23"/>
  <c r="I24"/>
  <c r="I25"/>
  <c r="I26"/>
  <c r="I27"/>
  <c r="I28"/>
  <c r="I29"/>
  <c r="I30"/>
  <c r="I31"/>
  <c r="I32"/>
  <c r="I33"/>
  <c r="I34"/>
  <c r="I35"/>
  <c r="I36"/>
  <c r="I37"/>
  <c r="I38"/>
  <c r="I40"/>
  <c r="I42"/>
  <c r="I6"/>
  <c r="F36" i="1"/>
  <c r="F38"/>
  <c r="F40"/>
  <c r="F42"/>
  <c r="F22"/>
  <c r="F23"/>
  <c r="F24"/>
  <c r="F25"/>
  <c r="F26"/>
  <c r="F27"/>
  <c r="F28"/>
  <c r="F29"/>
  <c r="F30"/>
  <c r="F31"/>
  <c r="F32"/>
  <c r="F33"/>
  <c r="F34"/>
  <c r="F35"/>
  <c r="F14"/>
  <c r="F15"/>
  <c r="F16"/>
  <c r="F17"/>
  <c r="F18"/>
  <c r="F19"/>
  <c r="F20"/>
  <c r="F6"/>
  <c r="F7"/>
  <c r="F8"/>
  <c r="F9"/>
  <c r="F10"/>
  <c r="F11"/>
  <c r="F12"/>
  <c r="F13"/>
  <c r="F5"/>
</calcChain>
</file>

<file path=xl/sharedStrings.xml><?xml version="1.0" encoding="utf-8"?>
<sst xmlns="http://schemas.openxmlformats.org/spreadsheetml/2006/main" count="86" uniqueCount="53">
  <si>
    <t>за 1 м2/руб</t>
  </si>
  <si>
    <t>за 1 м3/руб</t>
  </si>
  <si>
    <t>Вагонка осина А</t>
  </si>
  <si>
    <t>Пачка/руб</t>
  </si>
  <si>
    <t>16х86х3,0</t>
  </si>
  <si>
    <t>16х86х2,7</t>
  </si>
  <si>
    <t>16х86х2,5</t>
  </si>
  <si>
    <t>16х86х2,4</t>
  </si>
  <si>
    <t>16х86х2,3</t>
  </si>
  <si>
    <t>16х86х2,2</t>
  </si>
  <si>
    <t>16х86х2,1</t>
  </si>
  <si>
    <t>16х86х2,0</t>
  </si>
  <si>
    <t>16х86х1,9</t>
  </si>
  <si>
    <t>16х86х1,8</t>
  </si>
  <si>
    <t>16х86х1,5</t>
  </si>
  <si>
    <t>16х86х1,2</t>
  </si>
  <si>
    <t>16х86х1,1</t>
  </si>
  <si>
    <t>16х86х1,0</t>
  </si>
  <si>
    <t>Вагонка осина В</t>
  </si>
  <si>
    <t>Вагонка осина С 16х86х2,0</t>
  </si>
  <si>
    <t>Вагонка осина С 16х86х1,0</t>
  </si>
  <si>
    <t>Полог осина С</t>
  </si>
  <si>
    <t>Полог осина А</t>
  </si>
  <si>
    <t>16х86х2,9</t>
  </si>
  <si>
    <t>16х86х1,6</t>
  </si>
  <si>
    <t>Вагонка осина С 16х86х3,0</t>
  </si>
  <si>
    <t>Вагонка осина С 16х86х1,5</t>
  </si>
  <si>
    <t>Полог осина С 28х92х2,0</t>
  </si>
  <si>
    <t xml:space="preserve"> 28х92х3,0</t>
  </si>
  <si>
    <t xml:space="preserve"> 28х92х2,9</t>
  </si>
  <si>
    <t xml:space="preserve"> 28х92х2,7</t>
  </si>
  <si>
    <t xml:space="preserve"> 28х92х2,5</t>
  </si>
  <si>
    <t xml:space="preserve"> 28х92х2,4</t>
  </si>
  <si>
    <t xml:space="preserve"> 28х92х2,3</t>
  </si>
  <si>
    <t xml:space="preserve"> 28х92х2,2</t>
  </si>
  <si>
    <t xml:space="preserve"> 28х92х2,1</t>
  </si>
  <si>
    <t xml:space="preserve"> 28х92х2,0</t>
  </si>
  <si>
    <t xml:space="preserve"> 28х92х1,9</t>
  </si>
  <si>
    <t xml:space="preserve"> 28х92х1,8</t>
  </si>
  <si>
    <t xml:space="preserve"> 28х92х1,6</t>
  </si>
  <si>
    <t xml:space="preserve"> 28х92х1,5</t>
  </si>
  <si>
    <t xml:space="preserve"> 28х92х1,2</t>
  </si>
  <si>
    <t xml:space="preserve"> 28х92х1,1</t>
  </si>
  <si>
    <t xml:space="preserve"> 28х92х1,0</t>
  </si>
  <si>
    <t>Полог осина В</t>
  </si>
  <si>
    <t>Полог осина С 28х92х1,0</t>
  </si>
  <si>
    <t>28х92х1,0</t>
  </si>
  <si>
    <t xml:space="preserve">Полог осина С </t>
  </si>
  <si>
    <t>за 1 пог/м.</t>
  </si>
  <si>
    <t>ООО ВологдаСнаб Вологодская обл.,г.Сокол т. 89115442535</t>
  </si>
  <si>
    <t>Двери банные глухие сорт А 170*75</t>
  </si>
  <si>
    <t>2000 шт.</t>
  </si>
  <si>
    <t>ООО ВологдаСнаб Вологодская обл.,г.Сокол т. 89115002313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</si>
</sst>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2" fillId="0" borderId="0" xfId="0" applyFont="1" applyBorder="1"/>
    <xf numFmtId="0" fontId="5" fillId="0" borderId="0" xfId="0" applyFont="1"/>
    <xf numFmtId="0" fontId="2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6" fillId="0" borderId="5" xfId="0" applyFont="1" applyBorder="1"/>
    <xf numFmtId="0" fontId="6" fillId="0" borderId="6" xfId="0" applyFont="1" applyBorder="1"/>
    <xf numFmtId="0" fontId="3" fillId="0" borderId="5" xfId="0" applyFont="1" applyBorder="1"/>
    <xf numFmtId="0" fontId="3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5" xfId="0" applyFont="1" applyBorder="1" applyAlignment="1"/>
    <xf numFmtId="0" fontId="7" fillId="0" borderId="7" xfId="0" applyFont="1" applyBorder="1" applyAlignment="1">
      <alignment horizontal="left"/>
    </xf>
    <xf numFmtId="0" fontId="7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1" xfId="0" applyFont="1" applyBorder="1"/>
    <xf numFmtId="0" fontId="6" fillId="0" borderId="11" xfId="0" applyFont="1" applyBorder="1"/>
    <xf numFmtId="0" fontId="1" fillId="0" borderId="11" xfId="0" applyFont="1" applyBorder="1"/>
    <xf numFmtId="0" fontId="2" fillId="0" borderId="11" xfId="0" applyFont="1" applyFill="1" applyBorder="1"/>
    <xf numFmtId="0" fontId="4" fillId="0" borderId="11" xfId="0" applyFont="1" applyBorder="1"/>
    <xf numFmtId="0" fontId="6" fillId="0" borderId="11" xfId="0" applyFont="1" applyBorder="1" applyAlignment="1">
      <alignment horizontal="left" vertical="center" readingOrder="1"/>
    </xf>
    <xf numFmtId="0" fontId="6" fillId="0" borderId="5" xfId="0" applyFont="1" applyBorder="1" applyAlignment="1">
      <alignment horizontal="left" vertical="center" readingOrder="1"/>
    </xf>
    <xf numFmtId="0" fontId="6" fillId="0" borderId="7" xfId="0" applyFont="1" applyBorder="1" applyAlignment="1">
      <alignment horizontal="left" vertical="center" readingOrder="1"/>
    </xf>
    <xf numFmtId="0" fontId="6" fillId="0" borderId="6" xfId="0" applyFont="1" applyBorder="1" applyAlignment="1">
      <alignment horizontal="left" vertical="center" readingOrder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 readingOrder="1"/>
    </xf>
    <xf numFmtId="0" fontId="3" fillId="0" borderId="8" xfId="0" applyFont="1" applyBorder="1"/>
    <xf numFmtId="0" fontId="3" fillId="0" borderId="9" xfId="0" applyFont="1" applyBorder="1"/>
    <xf numFmtId="0" fontId="7" fillId="0" borderId="2" xfId="0" applyFont="1" applyBorder="1" applyAlignment="1">
      <alignment horizontal="left" vertical="center" readingOrder="1"/>
    </xf>
    <xf numFmtId="0" fontId="7" fillId="0" borderId="3" xfId="0" applyFont="1" applyBorder="1" applyAlignment="1">
      <alignment horizontal="left" vertical="center" readingOrder="1"/>
    </xf>
    <xf numFmtId="0" fontId="7" fillId="0" borderId="11" xfId="0" applyFont="1" applyBorder="1" applyAlignment="1">
      <alignment horizontal="left" vertical="center" readingOrder="1"/>
    </xf>
    <xf numFmtId="0" fontId="6" fillId="0" borderId="8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0" fontId="2" fillId="0" borderId="9" xfId="0" applyFont="1" applyBorder="1" applyAlignment="1">
      <alignment horizontal="left" vertical="center" readingOrder="1"/>
    </xf>
    <xf numFmtId="0" fontId="2" fillId="0" borderId="9" xfId="0" applyFont="1" applyBorder="1"/>
    <xf numFmtId="0" fontId="2" fillId="0" borderId="10" xfId="0" applyFont="1" applyBorder="1"/>
    <xf numFmtId="0" fontId="1" fillId="0" borderId="0" xfId="0" applyFont="1" applyBorder="1" applyAlignment="1">
      <alignment horizontal="left" vertical="center" readingOrder="1"/>
    </xf>
    <xf numFmtId="0" fontId="6" fillId="0" borderId="0" xfId="0" applyFont="1" applyBorder="1" applyAlignment="1">
      <alignment horizontal="left" vertical="center" wrapText="1" readingOrder="1"/>
    </xf>
    <xf numFmtId="0" fontId="2" fillId="0" borderId="0" xfId="0" applyFont="1" applyBorder="1" applyAlignment="1">
      <alignment horizontal="left" vertical="center" readingOrder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center" wrapText="1" readingOrder="1"/>
    </xf>
    <xf numFmtId="0" fontId="3" fillId="0" borderId="0" xfId="0" applyFont="1" applyBorder="1"/>
    <xf numFmtId="0" fontId="7" fillId="0" borderId="0" xfId="0" applyFont="1" applyBorder="1" applyAlignment="1">
      <alignment horizontal="left" vertical="center" readingOrder="1"/>
    </xf>
    <xf numFmtId="0" fontId="2" fillId="0" borderId="7" xfId="0" applyFont="1" applyBorder="1" applyAlignment="1">
      <alignment horizontal="center" vertical="center"/>
    </xf>
    <xf numFmtId="0" fontId="4" fillId="0" borderId="0" xfId="0" applyFont="1"/>
    <xf numFmtId="0" fontId="4" fillId="0" borderId="10" xfId="0" applyFont="1" applyBorder="1"/>
    <xf numFmtId="0" fontId="6" fillId="0" borderId="4" xfId="0" applyFont="1" applyBorder="1" applyAlignment="1">
      <alignment horizontal="left" vertical="center" readingOrder="1"/>
    </xf>
    <xf numFmtId="0" fontId="8" fillId="0" borderId="0" xfId="0" applyFont="1"/>
    <xf numFmtId="0" fontId="7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00"/>
  <sheetViews>
    <sheetView showWhiteSpace="0" view="pageLayout" topLeftCell="A25" zoomScale="90" zoomScalePageLayoutView="90" workbookViewId="0">
      <selection activeCell="G45" sqref="G45"/>
    </sheetView>
  </sheetViews>
  <sheetFormatPr defaultRowHeight="15"/>
  <cols>
    <col min="3" max="3" width="20.140625" customWidth="1"/>
    <col min="4" max="4" width="12.7109375" customWidth="1"/>
    <col min="5" max="5" width="12.140625" customWidth="1"/>
    <col min="7" max="7" width="12.7109375" customWidth="1"/>
    <col min="9" max="9" width="22.140625" customWidth="1"/>
    <col min="10" max="10" width="4.42578125" hidden="1" customWidth="1"/>
    <col min="18" max="18" width="6.85546875" customWidth="1"/>
    <col min="19" max="19" width="4" customWidth="1"/>
    <col min="23" max="23" width="12.42578125" customWidth="1"/>
    <col min="24" max="24" width="12.5703125" customWidth="1"/>
    <col min="25" max="25" width="15.42578125" customWidth="1"/>
    <col min="28" max="28" width="4.7109375" customWidth="1"/>
    <col min="29" max="29" width="5.7109375" hidden="1" customWidth="1"/>
    <col min="30" max="30" width="9.140625" hidden="1" customWidth="1"/>
    <col min="31" max="31" width="15.5703125" customWidth="1"/>
    <col min="34" max="34" width="18.28515625" customWidth="1"/>
  </cols>
  <sheetData>
    <row r="1" spans="1:36" ht="78" customHeight="1">
      <c r="A1" s="56" t="s">
        <v>49</v>
      </c>
      <c r="B1" s="56"/>
      <c r="C1" s="56"/>
      <c r="D1" s="5"/>
      <c r="E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6.25">
      <c r="A3" s="11"/>
      <c r="B3" s="12"/>
      <c r="C3" s="12"/>
      <c r="D3" s="13" t="s">
        <v>1</v>
      </c>
      <c r="E3" s="14"/>
      <c r="F3" s="15" t="s">
        <v>0</v>
      </c>
      <c r="G3" s="16"/>
      <c r="H3" s="13"/>
      <c r="I3" s="14" t="s">
        <v>3</v>
      </c>
      <c r="J3" s="18"/>
      <c r="L3" s="50"/>
      <c r="M3" s="50"/>
      <c r="N3" s="50"/>
      <c r="O3" s="57"/>
      <c r="P3" s="57"/>
      <c r="Q3" s="57"/>
      <c r="R3" s="57"/>
      <c r="S3" s="57"/>
      <c r="T3" s="57"/>
      <c r="U3" s="57"/>
      <c r="V3" s="57"/>
      <c r="W3" s="57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5.5" customHeight="1">
      <c r="A4" s="13" t="s">
        <v>2</v>
      </c>
      <c r="B4" s="17"/>
      <c r="C4" s="12"/>
      <c r="D4" s="19"/>
      <c r="E4" s="20"/>
      <c r="F4" s="11"/>
      <c r="G4" s="18"/>
      <c r="H4" s="11"/>
      <c r="I4" s="18"/>
      <c r="J4" s="18"/>
      <c r="L4" s="51"/>
      <c r="M4" s="51"/>
      <c r="N4" s="51"/>
      <c r="O4" s="57"/>
      <c r="P4" s="57"/>
      <c r="Q4" s="57"/>
      <c r="R4" s="57"/>
      <c r="S4" s="57"/>
      <c r="T4" s="57"/>
      <c r="U4" s="57"/>
      <c r="V4" s="57"/>
      <c r="W4" s="57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" customHeight="1">
      <c r="A5" s="21"/>
      <c r="B5" s="22" t="s">
        <v>4</v>
      </c>
      <c r="C5" s="21"/>
      <c r="D5" s="61">
        <v>52000</v>
      </c>
      <c r="E5" s="61"/>
      <c r="F5" s="58">
        <f>D5/(1/0.016)</f>
        <v>832</v>
      </c>
      <c r="G5" s="58"/>
      <c r="H5" s="59">
        <f>D5/726.74*30</f>
        <v>2146.5723642568182</v>
      </c>
      <c r="I5" s="60"/>
      <c r="J5" s="2"/>
      <c r="L5" s="4"/>
      <c r="M5" s="4"/>
      <c r="N5" s="4"/>
      <c r="O5" s="4"/>
      <c r="P5" s="4"/>
      <c r="Q5" s="4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5" customHeight="1">
      <c r="A6" s="21"/>
      <c r="B6" s="22" t="s">
        <v>23</v>
      </c>
      <c r="C6" s="21"/>
      <c r="D6" s="61">
        <v>52000</v>
      </c>
      <c r="E6" s="61"/>
      <c r="F6" s="58">
        <f t="shared" ref="F6:F42" si="0">D6/(1/0.016)</f>
        <v>832</v>
      </c>
      <c r="G6" s="58"/>
      <c r="H6" s="59">
        <f>D6/726.74*29</f>
        <v>2075.0199521149243</v>
      </c>
      <c r="I6" s="60"/>
      <c r="J6" s="2"/>
      <c r="L6" s="4"/>
      <c r="M6" s="4"/>
      <c r="N6" s="4"/>
      <c r="O6" s="4"/>
      <c r="P6" s="4"/>
      <c r="Q6" s="4"/>
      <c r="R6" s="4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5" customHeight="1">
      <c r="A7" s="21"/>
      <c r="B7" s="22" t="s">
        <v>5</v>
      </c>
      <c r="C7" s="21"/>
      <c r="D7" s="61">
        <v>52000</v>
      </c>
      <c r="E7" s="61"/>
      <c r="F7" s="58">
        <f t="shared" si="0"/>
        <v>832</v>
      </c>
      <c r="G7" s="58"/>
      <c r="H7" s="59">
        <f>D7/726.74*27</f>
        <v>1931.9151278311363</v>
      </c>
      <c r="I7" s="60"/>
      <c r="J7" s="2"/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5" customHeight="1">
      <c r="A8" s="21"/>
      <c r="B8" s="22" t="s">
        <v>6</v>
      </c>
      <c r="C8" s="21"/>
      <c r="D8" s="61">
        <v>52000</v>
      </c>
      <c r="E8" s="61"/>
      <c r="F8" s="58">
        <f t="shared" si="0"/>
        <v>832</v>
      </c>
      <c r="G8" s="58"/>
      <c r="H8" s="59">
        <f>D8/726.74*25</f>
        <v>1788.8103035473484</v>
      </c>
      <c r="I8" s="60"/>
      <c r="J8" s="2"/>
      <c r="L8" s="4"/>
      <c r="M8" s="4"/>
      <c r="N8" s="4"/>
      <c r="O8" s="4"/>
      <c r="P8" s="4"/>
      <c r="Q8" s="4"/>
      <c r="R8" s="4"/>
      <c r="S8" s="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5" customHeight="1">
      <c r="A9" s="21"/>
      <c r="B9" s="22" t="s">
        <v>7</v>
      </c>
      <c r="C9" s="21"/>
      <c r="D9" s="61">
        <v>52000</v>
      </c>
      <c r="E9" s="61"/>
      <c r="F9" s="58">
        <f t="shared" si="0"/>
        <v>832</v>
      </c>
      <c r="G9" s="58"/>
      <c r="H9" s="59">
        <f>D9/726.74*24</f>
        <v>1717.2578914054545</v>
      </c>
      <c r="I9" s="60"/>
      <c r="J9" s="2"/>
      <c r="L9" s="4"/>
      <c r="M9" s="4"/>
      <c r="N9" s="4"/>
      <c r="O9" s="4"/>
      <c r="P9" s="4"/>
      <c r="Q9" s="4"/>
      <c r="R9" s="4"/>
      <c r="S9" s="4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" customHeight="1">
      <c r="A10" s="21"/>
      <c r="B10" s="22" t="s">
        <v>8</v>
      </c>
      <c r="C10" s="21"/>
      <c r="D10" s="61">
        <v>52000</v>
      </c>
      <c r="E10" s="61"/>
      <c r="F10" s="58">
        <f t="shared" si="0"/>
        <v>832</v>
      </c>
      <c r="G10" s="58"/>
      <c r="H10" s="59">
        <f>D10/726.74*23</f>
        <v>1645.7054792635606</v>
      </c>
      <c r="I10" s="60"/>
      <c r="J10" s="2"/>
      <c r="L10" s="4"/>
      <c r="M10" s="4"/>
      <c r="N10" s="4"/>
      <c r="O10" s="4"/>
      <c r="P10" s="4"/>
      <c r="Q10" s="4"/>
      <c r="R10" s="4"/>
      <c r="S10" s="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5" customHeight="1">
      <c r="A11" s="21"/>
      <c r="B11" s="22" t="s">
        <v>9</v>
      </c>
      <c r="C11" s="21"/>
      <c r="D11" s="61">
        <v>52000</v>
      </c>
      <c r="E11" s="61"/>
      <c r="F11" s="58">
        <f t="shared" si="0"/>
        <v>832</v>
      </c>
      <c r="G11" s="58"/>
      <c r="H11" s="59">
        <f>D11/726.74*22</f>
        <v>1574.1530671216667</v>
      </c>
      <c r="I11" s="60"/>
      <c r="J11" s="2"/>
      <c r="L11" s="4"/>
      <c r="M11" s="4"/>
      <c r="N11" s="4"/>
      <c r="O11" s="4"/>
      <c r="P11" s="4"/>
      <c r="Q11" s="4"/>
      <c r="R11" s="4"/>
      <c r="S11" s="4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5" customHeight="1">
      <c r="A12" s="21"/>
      <c r="B12" s="22" t="s">
        <v>10</v>
      </c>
      <c r="C12" s="21"/>
      <c r="D12" s="61">
        <v>52000</v>
      </c>
      <c r="E12" s="61"/>
      <c r="F12" s="58">
        <f t="shared" si="0"/>
        <v>832</v>
      </c>
      <c r="G12" s="58"/>
      <c r="H12" s="59">
        <f>D12/726.74*21</f>
        <v>1502.6006549797728</v>
      </c>
      <c r="I12" s="60"/>
      <c r="J12" s="2"/>
      <c r="L12" s="4"/>
      <c r="M12" s="4"/>
      <c r="N12" s="4"/>
      <c r="O12" s="4"/>
      <c r="P12" s="4"/>
      <c r="Q12" s="4"/>
      <c r="R12" s="4"/>
      <c r="S12" s="4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5" customHeight="1">
      <c r="A13" s="21"/>
      <c r="B13" s="22" t="s">
        <v>11</v>
      </c>
      <c r="C13" s="21"/>
      <c r="D13" s="61">
        <v>52000</v>
      </c>
      <c r="E13" s="61"/>
      <c r="F13" s="58">
        <f t="shared" si="0"/>
        <v>832</v>
      </c>
      <c r="G13" s="58"/>
      <c r="H13" s="59">
        <f>D13/726.74*20</f>
        <v>1431.0482428378787</v>
      </c>
      <c r="I13" s="60"/>
      <c r="J13" s="2"/>
      <c r="L13" s="4"/>
      <c r="M13" s="4"/>
      <c r="N13" s="4"/>
      <c r="O13" s="4"/>
      <c r="P13" s="4"/>
      <c r="Q13" s="4"/>
      <c r="R13" s="4"/>
      <c r="S13" s="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5" customHeight="1">
      <c r="A14" s="21"/>
      <c r="B14" s="22" t="s">
        <v>12</v>
      </c>
      <c r="C14" s="21"/>
      <c r="D14" s="58">
        <v>46000</v>
      </c>
      <c r="E14" s="58"/>
      <c r="F14" s="58">
        <f>D14/(1/0.016)</f>
        <v>736</v>
      </c>
      <c r="G14" s="58"/>
      <c r="H14" s="59">
        <f>D14/726.74*19</f>
        <v>1202.6309271541404</v>
      </c>
      <c r="I14" s="60"/>
      <c r="J14" s="2"/>
      <c r="L14" s="4"/>
      <c r="M14" s="4"/>
      <c r="N14" s="4"/>
      <c r="O14" s="4"/>
      <c r="P14" s="4"/>
      <c r="Q14" s="4"/>
      <c r="R14" s="4"/>
      <c r="S14" s="4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5" customHeight="1">
      <c r="A15" s="21"/>
      <c r="B15" s="22" t="s">
        <v>13</v>
      </c>
      <c r="C15" s="21"/>
      <c r="D15" s="58">
        <v>46000</v>
      </c>
      <c r="E15" s="58"/>
      <c r="F15" s="58">
        <f t="shared" si="0"/>
        <v>736</v>
      </c>
      <c r="G15" s="58"/>
      <c r="H15" s="59">
        <f>D15/726.74*18</f>
        <v>1139.3345625670804</v>
      </c>
      <c r="I15" s="60"/>
      <c r="J15" s="2"/>
      <c r="L15" s="4"/>
      <c r="M15" s="4"/>
      <c r="N15" s="4"/>
      <c r="O15" s="4"/>
      <c r="P15" s="4"/>
      <c r="Q15" s="4"/>
      <c r="R15" s="4"/>
      <c r="S15" s="4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5" customHeight="1">
      <c r="A16" s="21"/>
      <c r="B16" s="22" t="s">
        <v>24</v>
      </c>
      <c r="C16" s="21"/>
      <c r="D16" s="58">
        <v>32000</v>
      </c>
      <c r="E16" s="58"/>
      <c r="F16" s="58">
        <f t="shared" si="0"/>
        <v>512</v>
      </c>
      <c r="G16" s="58"/>
      <c r="H16" s="59">
        <f>D16/726.74*16</f>
        <v>704.51605801249411</v>
      </c>
      <c r="I16" s="60"/>
      <c r="J16" s="2"/>
      <c r="L16" s="4"/>
      <c r="M16" s="4"/>
      <c r="N16" s="4"/>
      <c r="O16" s="4"/>
      <c r="P16" s="4"/>
      <c r="Q16" s="4"/>
      <c r="R16" s="4"/>
      <c r="S16" s="4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5" customHeight="1">
      <c r="A17" s="21"/>
      <c r="B17" s="22" t="s">
        <v>14</v>
      </c>
      <c r="C17" s="21"/>
      <c r="D17" s="58">
        <v>32000</v>
      </c>
      <c r="E17" s="58"/>
      <c r="F17" s="58">
        <f t="shared" si="0"/>
        <v>512</v>
      </c>
      <c r="G17" s="58"/>
      <c r="H17" s="59">
        <f>D17/726.74*15</f>
        <v>660.48380438671325</v>
      </c>
      <c r="I17" s="60"/>
      <c r="J17" s="2"/>
      <c r="L17" s="4"/>
      <c r="M17" s="4"/>
      <c r="N17" s="4"/>
      <c r="O17" s="4"/>
      <c r="P17" s="4"/>
      <c r="Q17" s="4"/>
      <c r="R17" s="4"/>
      <c r="S17" s="4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5" customHeight="1">
      <c r="A18" s="21"/>
      <c r="B18" s="22" t="s">
        <v>15</v>
      </c>
      <c r="C18" s="21"/>
      <c r="D18" s="58">
        <v>32000</v>
      </c>
      <c r="E18" s="58"/>
      <c r="F18" s="58">
        <f t="shared" si="0"/>
        <v>512</v>
      </c>
      <c r="G18" s="58"/>
      <c r="H18" s="59">
        <f>D18/726.74*12</f>
        <v>528.38704350937064</v>
      </c>
      <c r="I18" s="60"/>
      <c r="J18" s="2"/>
      <c r="L18" s="4"/>
      <c r="M18" s="4"/>
      <c r="N18" s="4"/>
      <c r="O18" s="4"/>
      <c r="P18" s="4"/>
      <c r="Q18" s="4"/>
      <c r="R18" s="4"/>
      <c r="S18" s="4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5" customHeight="1">
      <c r="A19" s="21"/>
      <c r="B19" s="22" t="s">
        <v>16</v>
      </c>
      <c r="C19" s="21"/>
      <c r="D19" s="58">
        <v>32000</v>
      </c>
      <c r="E19" s="58"/>
      <c r="F19" s="58">
        <f t="shared" si="0"/>
        <v>512</v>
      </c>
      <c r="G19" s="58"/>
      <c r="H19" s="59">
        <f>D19/726.74*11</f>
        <v>484.35478988358972</v>
      </c>
      <c r="I19" s="60"/>
      <c r="J19" s="2"/>
      <c r="L19" s="4"/>
      <c r="M19" s="4"/>
      <c r="N19" s="4"/>
      <c r="O19" s="4"/>
      <c r="P19" s="4"/>
      <c r="Q19" s="4"/>
      <c r="R19" s="4"/>
      <c r="S19" s="4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5" customHeight="1">
      <c r="A20" s="21"/>
      <c r="B20" s="22" t="s">
        <v>17</v>
      </c>
      <c r="C20" s="21"/>
      <c r="D20" s="58">
        <v>32000</v>
      </c>
      <c r="E20" s="58"/>
      <c r="F20" s="58">
        <f t="shared" si="0"/>
        <v>512</v>
      </c>
      <c r="G20" s="58"/>
      <c r="H20" s="59">
        <f>D20/726.74*10</f>
        <v>440.32253625780879</v>
      </c>
      <c r="I20" s="60"/>
      <c r="J20" s="2"/>
      <c r="L20" s="4"/>
      <c r="M20" s="4"/>
      <c r="N20" s="4"/>
      <c r="O20" s="4"/>
      <c r="P20" s="4"/>
      <c r="Q20" s="4"/>
      <c r="R20" s="4"/>
      <c r="S20" s="4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24" customHeight="1">
      <c r="A21" s="23" t="s">
        <v>18</v>
      </c>
      <c r="B21" s="23"/>
      <c r="C21" s="21"/>
      <c r="D21" s="58">
        <v>32000</v>
      </c>
      <c r="E21" s="58"/>
      <c r="F21" s="58"/>
      <c r="G21" s="58"/>
      <c r="H21" s="59"/>
      <c r="I21" s="60"/>
      <c r="J21" s="2"/>
      <c r="L21" s="51"/>
      <c r="M21" s="5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5" customHeight="1">
      <c r="A22" s="24"/>
      <c r="B22" s="25" t="s">
        <v>4</v>
      </c>
      <c r="C22" s="21"/>
      <c r="D22" s="58">
        <v>32000</v>
      </c>
      <c r="E22" s="58"/>
      <c r="F22" s="58">
        <f t="shared" si="0"/>
        <v>512</v>
      </c>
      <c r="G22" s="58"/>
      <c r="H22" s="59">
        <f>D22/726.74*30</f>
        <v>1320.9676087734265</v>
      </c>
      <c r="I22" s="60"/>
      <c r="J22" s="2"/>
      <c r="L22" s="4"/>
      <c r="M22" s="4"/>
      <c r="N22" s="4"/>
      <c r="O22" s="4"/>
      <c r="P22" s="4"/>
      <c r="Q22" s="4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5" customHeight="1">
      <c r="A23" s="24"/>
      <c r="B23" s="25" t="s">
        <v>23</v>
      </c>
      <c r="C23" s="21"/>
      <c r="D23" s="58">
        <v>32000</v>
      </c>
      <c r="E23" s="58"/>
      <c r="F23" s="58">
        <f t="shared" si="0"/>
        <v>512</v>
      </c>
      <c r="G23" s="58"/>
      <c r="H23" s="59">
        <f>D23/726.74*29</f>
        <v>1276.9353551476456</v>
      </c>
      <c r="I23" s="60"/>
      <c r="J23" s="2"/>
      <c r="L23" s="4"/>
      <c r="M23" s="4"/>
      <c r="N23" s="4"/>
      <c r="O23" s="4"/>
      <c r="P23" s="4"/>
      <c r="Q23" s="4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5" customHeight="1">
      <c r="A24" s="21"/>
      <c r="B24" s="25" t="s">
        <v>5</v>
      </c>
      <c r="C24" s="21"/>
      <c r="D24" s="58">
        <v>32000</v>
      </c>
      <c r="E24" s="58"/>
      <c r="F24" s="58">
        <f t="shared" si="0"/>
        <v>512</v>
      </c>
      <c r="G24" s="58"/>
      <c r="H24" s="59">
        <f>D24/726.74*27</f>
        <v>1188.8708478960839</v>
      </c>
      <c r="I24" s="60"/>
      <c r="J24" s="2"/>
      <c r="L24" s="4"/>
      <c r="M24" s="4"/>
      <c r="N24" s="4"/>
      <c r="O24" s="4"/>
      <c r="P24" s="4"/>
      <c r="Q24" s="4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5" customHeight="1">
      <c r="A25" s="21"/>
      <c r="B25" s="25" t="s">
        <v>6</v>
      </c>
      <c r="C25" s="21"/>
      <c r="D25" s="58">
        <v>32000</v>
      </c>
      <c r="E25" s="58"/>
      <c r="F25" s="58">
        <f t="shared" si="0"/>
        <v>512</v>
      </c>
      <c r="G25" s="58"/>
      <c r="H25" s="59">
        <f>D25/726.74*25</f>
        <v>1100.8063406445222</v>
      </c>
      <c r="I25" s="60"/>
      <c r="J25" s="2"/>
      <c r="L25" s="4"/>
      <c r="M25" s="4"/>
      <c r="N25" s="4"/>
      <c r="O25" s="4"/>
      <c r="P25" s="4"/>
      <c r="Q25" s="4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5" customHeight="1">
      <c r="A26" s="21"/>
      <c r="B26" s="25" t="s">
        <v>7</v>
      </c>
      <c r="C26" s="21"/>
      <c r="D26" s="58">
        <v>32000</v>
      </c>
      <c r="E26" s="58"/>
      <c r="F26" s="58">
        <f t="shared" si="0"/>
        <v>512</v>
      </c>
      <c r="G26" s="58"/>
      <c r="H26" s="59">
        <f>D26/726.74*24</f>
        <v>1056.7740870187413</v>
      </c>
      <c r="I26" s="60"/>
      <c r="J26" s="2"/>
      <c r="L26" s="4"/>
      <c r="M26" s="4"/>
      <c r="N26" s="4"/>
      <c r="O26" s="4"/>
      <c r="P26" s="4"/>
      <c r="Q26" s="4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5" customHeight="1">
      <c r="A27" s="21"/>
      <c r="B27" s="25" t="s">
        <v>9</v>
      </c>
      <c r="C27" s="21"/>
      <c r="D27" s="58">
        <v>32000</v>
      </c>
      <c r="E27" s="58"/>
      <c r="F27" s="58">
        <f t="shared" si="0"/>
        <v>512</v>
      </c>
      <c r="G27" s="58"/>
      <c r="H27" s="59">
        <f>D27/726.74*22</f>
        <v>968.70957976717943</v>
      </c>
      <c r="I27" s="60"/>
      <c r="J27" s="2"/>
      <c r="L27" s="4"/>
      <c r="M27" s="4"/>
      <c r="N27" s="4"/>
      <c r="O27" s="4"/>
      <c r="P27" s="4"/>
      <c r="Q27" s="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5" customHeight="1">
      <c r="A28" s="21"/>
      <c r="B28" s="25" t="s">
        <v>10</v>
      </c>
      <c r="C28" s="21"/>
      <c r="D28" s="58">
        <v>32000</v>
      </c>
      <c r="E28" s="58"/>
      <c r="F28" s="58">
        <f t="shared" si="0"/>
        <v>512</v>
      </c>
      <c r="G28" s="58"/>
      <c r="H28" s="59">
        <f>D28/726.74*21</f>
        <v>924.67732614139857</v>
      </c>
      <c r="I28" s="60"/>
      <c r="J28" s="2"/>
      <c r="L28" s="4"/>
      <c r="M28" s="4"/>
      <c r="N28" s="4"/>
      <c r="O28" s="4"/>
      <c r="P28" s="4"/>
      <c r="Q28" s="4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5" customHeight="1">
      <c r="A29" s="21"/>
      <c r="B29" s="25" t="s">
        <v>11</v>
      </c>
      <c r="C29" s="21"/>
      <c r="D29" s="58">
        <v>32000</v>
      </c>
      <c r="E29" s="58"/>
      <c r="F29" s="58">
        <f t="shared" si="0"/>
        <v>512</v>
      </c>
      <c r="G29" s="58"/>
      <c r="H29" s="59">
        <f>D29/726.74*20</f>
        <v>880.64507251561758</v>
      </c>
      <c r="I29" s="60"/>
      <c r="J29" s="2"/>
      <c r="L29" s="4"/>
      <c r="M29" s="4"/>
      <c r="N29" s="4"/>
      <c r="O29" s="4"/>
      <c r="P29" s="4"/>
      <c r="Q29" s="4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5" customHeight="1">
      <c r="A30" s="21"/>
      <c r="B30" s="25" t="s">
        <v>12</v>
      </c>
      <c r="C30" s="21"/>
      <c r="D30" s="58">
        <v>30000</v>
      </c>
      <c r="E30" s="58"/>
      <c r="F30" s="58">
        <f>D30/(1/0.016)</f>
        <v>480</v>
      </c>
      <c r="G30" s="58"/>
      <c r="H30" s="59">
        <f>D30/726.74*19</f>
        <v>784.32451770922194</v>
      </c>
      <c r="I30" s="60"/>
      <c r="J30" s="2"/>
      <c r="L30" s="4"/>
      <c r="M30" s="4"/>
      <c r="N30" s="4"/>
      <c r="O30" s="4"/>
      <c r="P30" s="4"/>
      <c r="Q30" s="4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5" customHeight="1">
      <c r="A31" s="21"/>
      <c r="B31" s="25" t="s">
        <v>13</v>
      </c>
      <c r="C31" s="21"/>
      <c r="D31" s="58">
        <v>30000</v>
      </c>
      <c r="E31" s="58"/>
      <c r="F31" s="58">
        <f t="shared" si="0"/>
        <v>480</v>
      </c>
      <c r="G31" s="58"/>
      <c r="H31" s="59">
        <f>D31/726.74*18</f>
        <v>743.04427993505237</v>
      </c>
      <c r="I31" s="60"/>
      <c r="J31" s="2"/>
      <c r="L31" s="4"/>
      <c r="M31" s="4"/>
      <c r="N31" s="4"/>
      <c r="O31" s="4"/>
      <c r="P31" s="4"/>
      <c r="Q31" s="4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5" customHeight="1">
      <c r="A32" s="21"/>
      <c r="B32" s="25" t="s">
        <v>24</v>
      </c>
      <c r="C32" s="21"/>
      <c r="D32" s="58">
        <v>20000</v>
      </c>
      <c r="E32" s="58"/>
      <c r="F32" s="58">
        <f t="shared" si="0"/>
        <v>320</v>
      </c>
      <c r="G32" s="58"/>
      <c r="H32" s="59">
        <f>D32/726.74*16</f>
        <v>440.32253625780885</v>
      </c>
      <c r="I32" s="60"/>
      <c r="J32" s="2"/>
      <c r="L32" s="4"/>
      <c r="M32" s="4"/>
      <c r="N32" s="4"/>
      <c r="O32" s="4"/>
      <c r="P32" s="4"/>
      <c r="Q32" s="4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5" customHeight="1">
      <c r="A33" s="21"/>
      <c r="B33" s="25" t="s">
        <v>14</v>
      </c>
      <c r="C33" s="21"/>
      <c r="D33" s="58">
        <v>20000</v>
      </c>
      <c r="E33" s="58"/>
      <c r="F33" s="58">
        <f t="shared" si="0"/>
        <v>320</v>
      </c>
      <c r="G33" s="58"/>
      <c r="H33" s="59">
        <f>D33/726.74*15</f>
        <v>412.80237774169581</v>
      </c>
      <c r="I33" s="60"/>
      <c r="J33" s="2"/>
      <c r="L33" s="4"/>
      <c r="M33" s="4"/>
      <c r="N33" s="4"/>
      <c r="O33" s="4"/>
      <c r="P33" s="4"/>
      <c r="Q33" s="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" customHeight="1">
      <c r="A34" s="21"/>
      <c r="B34" s="25" t="s">
        <v>15</v>
      </c>
      <c r="C34" s="21"/>
      <c r="D34" s="58">
        <v>20000</v>
      </c>
      <c r="E34" s="58"/>
      <c r="F34" s="58">
        <f t="shared" si="0"/>
        <v>320</v>
      </c>
      <c r="G34" s="58"/>
      <c r="H34" s="59">
        <f>D34/726.74*12</f>
        <v>330.24190219335662</v>
      </c>
      <c r="I34" s="60"/>
      <c r="J34" s="2"/>
      <c r="L34" s="4"/>
      <c r="M34" s="4"/>
      <c r="N34" s="4"/>
      <c r="O34" s="4"/>
      <c r="P34" s="4"/>
      <c r="Q34" s="4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5" customHeight="1">
      <c r="A35" s="21"/>
      <c r="B35" s="25" t="s">
        <v>17</v>
      </c>
      <c r="C35" s="21"/>
      <c r="D35" s="58">
        <v>20000</v>
      </c>
      <c r="E35" s="58"/>
      <c r="F35" s="58">
        <f t="shared" si="0"/>
        <v>320</v>
      </c>
      <c r="G35" s="58"/>
      <c r="H35" s="59">
        <f>D35/726.74*10</f>
        <v>275.20158516113054</v>
      </c>
      <c r="I35" s="60"/>
      <c r="J35" s="2"/>
      <c r="L35" s="4"/>
      <c r="M35" s="4"/>
      <c r="N35" s="4"/>
      <c r="O35" s="4"/>
      <c r="P35" s="4"/>
      <c r="Q35" s="4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20.25" customHeight="1">
      <c r="A36" s="23" t="s">
        <v>25</v>
      </c>
      <c r="B36" s="23"/>
      <c r="C36" s="26"/>
      <c r="D36" s="58">
        <v>13000</v>
      </c>
      <c r="E36" s="58"/>
      <c r="F36" s="58">
        <f>D36/(1/0.016)</f>
        <v>208</v>
      </c>
      <c r="G36" s="58"/>
      <c r="H36" s="59">
        <f t="shared" ref="H36" si="1">D36/726.74*30</f>
        <v>536.64309106420455</v>
      </c>
      <c r="I36" s="60"/>
      <c r="J36" s="2"/>
      <c r="L36" s="4"/>
      <c r="M36" s="4"/>
      <c r="N36" s="4"/>
      <c r="O36" s="4"/>
      <c r="P36" s="4"/>
      <c r="Q36" s="4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20.25" customHeight="1">
      <c r="A37" s="9"/>
      <c r="B37" s="10"/>
      <c r="C37" s="8"/>
      <c r="D37" s="31"/>
      <c r="E37" s="31"/>
      <c r="F37" s="31"/>
      <c r="G37" s="31"/>
      <c r="H37" s="59"/>
      <c r="I37" s="60"/>
      <c r="J37" s="2"/>
      <c r="L37" s="4"/>
      <c r="M37" s="4"/>
      <c r="N37" s="4"/>
      <c r="O37" s="4"/>
      <c r="P37" s="4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22.5" customHeight="1">
      <c r="A38" s="23" t="s">
        <v>19</v>
      </c>
      <c r="B38" s="23"/>
      <c r="C38" s="26"/>
      <c r="D38" s="58">
        <v>13000</v>
      </c>
      <c r="E38" s="58"/>
      <c r="F38" s="58">
        <f t="shared" si="0"/>
        <v>208</v>
      </c>
      <c r="G38" s="58"/>
      <c r="H38" s="59">
        <f>D38/726.74*20</f>
        <v>357.76206070946967</v>
      </c>
      <c r="I38" s="60"/>
      <c r="J38" s="2"/>
      <c r="L38" s="4"/>
      <c r="M38" s="4"/>
      <c r="N38" s="4"/>
      <c r="O38" s="4"/>
      <c r="P38" s="4"/>
      <c r="Q38" s="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2.5" customHeight="1">
      <c r="A39" s="9"/>
      <c r="B39" s="10"/>
      <c r="C39" s="8"/>
      <c r="D39" s="31"/>
      <c r="E39" s="31"/>
      <c r="F39" s="31"/>
      <c r="G39" s="31"/>
      <c r="H39" s="59"/>
      <c r="I39" s="60"/>
      <c r="J39" s="2"/>
      <c r="L39" s="4"/>
      <c r="M39" s="4"/>
      <c r="N39" s="4"/>
      <c r="O39" s="4"/>
      <c r="P39" s="4"/>
      <c r="Q39" s="4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8" customHeight="1">
      <c r="A40" s="23" t="s">
        <v>26</v>
      </c>
      <c r="B40" s="23"/>
      <c r="C40" s="26"/>
      <c r="D40" s="58">
        <v>13000</v>
      </c>
      <c r="E40" s="58"/>
      <c r="F40" s="58">
        <f t="shared" si="0"/>
        <v>208</v>
      </c>
      <c r="G40" s="58"/>
      <c r="H40" s="59">
        <f>D40/726.74*15</f>
        <v>268.32154553210228</v>
      </c>
      <c r="I40" s="60"/>
      <c r="J40" s="2"/>
      <c r="L40" s="4"/>
      <c r="M40" s="4"/>
      <c r="N40" s="4"/>
      <c r="O40" s="4"/>
      <c r="P40" s="4"/>
      <c r="Q40" s="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8" customHeight="1">
      <c r="A41" s="9"/>
      <c r="B41" s="10"/>
      <c r="C41" s="8"/>
      <c r="D41" s="31"/>
      <c r="E41" s="31"/>
      <c r="F41" s="31"/>
      <c r="G41" s="31"/>
      <c r="H41" s="59"/>
      <c r="I41" s="60"/>
      <c r="J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4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7.75" customHeight="1">
      <c r="A42" s="23" t="s">
        <v>20</v>
      </c>
      <c r="B42" s="26"/>
      <c r="C42" s="26"/>
      <c r="D42" s="58">
        <v>9000</v>
      </c>
      <c r="E42" s="58"/>
      <c r="F42" s="58">
        <f t="shared" si="0"/>
        <v>144</v>
      </c>
      <c r="G42" s="58"/>
      <c r="H42" s="59">
        <f>D42/726.74*10</f>
        <v>123.84071332250875</v>
      </c>
      <c r="I42" s="60"/>
      <c r="J42" s="2"/>
      <c r="L42" s="51"/>
      <c r="M42" s="51"/>
      <c r="N42" s="4"/>
      <c r="O42" s="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9.5" customHeight="1">
      <c r="A43" s="7"/>
      <c r="B43" s="8"/>
      <c r="C43" s="8"/>
      <c r="D43" s="65"/>
      <c r="E43" s="66"/>
      <c r="F43" s="6"/>
      <c r="G43" s="6"/>
      <c r="H43" s="70"/>
      <c r="I43" s="65"/>
      <c r="J43" s="2"/>
      <c r="L43" s="68"/>
      <c r="M43" s="68"/>
      <c r="N43" s="68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27" customHeight="1">
      <c r="A44" s="27" t="s">
        <v>27</v>
      </c>
      <c r="B44" s="27"/>
      <c r="C44" s="27"/>
      <c r="D44" s="61">
        <v>15000</v>
      </c>
      <c r="E44" s="61"/>
      <c r="F44" s="66">
        <f>D44/(1/0.028)</f>
        <v>420</v>
      </c>
      <c r="G44" s="65"/>
      <c r="H44" s="59">
        <f>D44/388.2*12</f>
        <v>463.67851622874809</v>
      </c>
      <c r="I44" s="60"/>
      <c r="J44" s="2"/>
      <c r="L44" s="51"/>
      <c r="M44" s="51"/>
      <c r="N44" s="4"/>
      <c r="O44" s="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24" customHeight="1">
      <c r="A45" s="28"/>
      <c r="B45" s="30"/>
      <c r="C45" s="29"/>
      <c r="D45" s="32"/>
      <c r="E45" s="33"/>
      <c r="F45" s="6"/>
      <c r="G45" s="6"/>
      <c r="H45" s="59">
        <f t="shared" ref="H45" si="2">D45/388.2*12</f>
        <v>0</v>
      </c>
      <c r="I45" s="60"/>
      <c r="J45" s="2"/>
      <c r="L45" s="69"/>
      <c r="M45" s="69"/>
      <c r="N45" s="6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5" customHeight="1">
      <c r="A46" s="27" t="s">
        <v>45</v>
      </c>
      <c r="B46" s="27"/>
      <c r="C46" s="27"/>
      <c r="D46" s="61">
        <v>10000</v>
      </c>
      <c r="E46" s="61"/>
      <c r="F46" s="66">
        <f>D46/(1/0.028)</f>
        <v>280</v>
      </c>
      <c r="G46" s="65"/>
      <c r="H46" s="59">
        <f>D46/388.2*6</f>
        <v>154.5595054095827</v>
      </c>
      <c r="I46" s="60"/>
      <c r="J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5" customHeight="1">
      <c r="A47" s="39"/>
      <c r="B47" s="40"/>
      <c r="C47" s="40"/>
      <c r="D47" s="41"/>
      <c r="E47" s="42"/>
      <c r="F47" s="42"/>
      <c r="G47" s="42"/>
      <c r="H47" s="42"/>
      <c r="I47" s="43"/>
      <c r="J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46.5" customHeight="1">
      <c r="A48" s="63" t="s">
        <v>50</v>
      </c>
      <c r="B48" s="63"/>
      <c r="C48" s="63"/>
      <c r="D48" s="61" t="s">
        <v>51</v>
      </c>
      <c r="E48" s="61"/>
      <c r="F48" s="58"/>
      <c r="G48" s="58"/>
      <c r="H48" s="6"/>
      <c r="I48" s="52"/>
      <c r="J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3.25" customHeight="1">
      <c r="A49" s="45"/>
      <c r="B49" s="45"/>
      <c r="C49" s="45"/>
      <c r="D49" s="46"/>
      <c r="E49" s="4"/>
      <c r="F49" s="4"/>
      <c r="G49" s="4"/>
      <c r="H49" s="4"/>
      <c r="I49" s="4"/>
      <c r="J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48" customHeight="1">
      <c r="A50" s="62"/>
      <c r="B50" s="62"/>
      <c r="C50" s="62"/>
      <c r="D50" s="64"/>
      <c r="E50" s="64"/>
      <c r="F50" s="67"/>
      <c r="G50" s="67"/>
      <c r="H50" s="4"/>
      <c r="I50" s="47"/>
      <c r="J50" s="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25.5" customHeight="1">
      <c r="A51" s="48"/>
      <c r="B51" s="48"/>
      <c r="C51" s="48"/>
      <c r="D51" s="49"/>
      <c r="E51" s="4"/>
      <c r="F51" s="4"/>
      <c r="G51" s="4"/>
      <c r="H51" s="4"/>
      <c r="I51" s="4"/>
      <c r="J51" s="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46.5" customHeight="1">
      <c r="A52" s="62"/>
      <c r="B52" s="62"/>
      <c r="C52" s="62"/>
      <c r="D52" s="46"/>
      <c r="E52" s="4"/>
      <c r="F52" s="4"/>
      <c r="G52" s="4"/>
      <c r="H52" s="4"/>
      <c r="I52" s="4"/>
      <c r="J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29.25" customHeight="1">
      <c r="A53" s="48"/>
      <c r="B53" s="48"/>
      <c r="C53" s="48"/>
      <c r="D53" s="46"/>
      <c r="E53" s="4"/>
      <c r="F53" s="4"/>
      <c r="G53" s="4"/>
      <c r="H53" s="4"/>
      <c r="I53" s="4"/>
      <c r="J53" s="2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50.25" customHeight="1">
      <c r="A54" s="62"/>
      <c r="B54" s="62"/>
      <c r="C54" s="62"/>
      <c r="D54" s="46"/>
      <c r="E54" s="4"/>
      <c r="F54" s="4"/>
      <c r="G54" s="4"/>
      <c r="H54" s="4"/>
      <c r="I54" s="4"/>
      <c r="J54" s="2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5" customHeight="1">
      <c r="A55" s="1"/>
      <c r="B55" s="44"/>
      <c r="C55" s="1"/>
      <c r="D55" s="1"/>
      <c r="E55" s="1"/>
      <c r="F55" s="1"/>
      <c r="G55" s="1"/>
      <c r="H55" s="1"/>
      <c r="I55" s="1"/>
      <c r="J55" s="2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5" customHeight="1">
      <c r="A56" s="1"/>
      <c r="B56" s="1"/>
      <c r="C56" s="1"/>
      <c r="D56" s="1"/>
      <c r="E56" s="1"/>
      <c r="F56" s="1"/>
      <c r="G56" s="1"/>
      <c r="H56" s="1"/>
      <c r="I56" s="1"/>
      <c r="J56" s="2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>
      <c r="A57" s="1"/>
      <c r="B57" s="1"/>
      <c r="C57" s="1"/>
      <c r="D57" s="1"/>
      <c r="E57" s="1"/>
      <c r="F57" s="1"/>
      <c r="G57" s="1"/>
      <c r="H57" s="1"/>
      <c r="I57" s="1"/>
      <c r="J57" s="2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>
      <c r="A58" s="1"/>
      <c r="B58" s="1"/>
      <c r="C58" s="1"/>
      <c r="D58" s="1"/>
      <c r="E58" s="1"/>
      <c r="F58" s="1"/>
      <c r="G58" s="1"/>
      <c r="H58" s="1"/>
      <c r="I58" s="1"/>
      <c r="J58" s="2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>
      <c r="A59" s="1"/>
      <c r="B59" s="1"/>
      <c r="C59" s="1"/>
      <c r="D59" s="1"/>
      <c r="E59" s="1"/>
      <c r="F59" s="1"/>
      <c r="G59" s="1"/>
      <c r="H59" s="1"/>
      <c r="I59" s="1"/>
      <c r="J59" s="2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>
      <c r="A60" s="1"/>
      <c r="B60" s="1"/>
      <c r="C60" s="1"/>
      <c r="D60" s="1"/>
      <c r="E60" s="1"/>
      <c r="F60" s="1"/>
      <c r="G60" s="1"/>
      <c r="H60" s="1"/>
      <c r="I60" s="1"/>
      <c r="J60" s="2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>
      <c r="A61" s="1"/>
      <c r="B61" s="1"/>
      <c r="C61" s="1"/>
      <c r="D61" s="1"/>
      <c r="E61" s="1"/>
      <c r="F61" s="1"/>
      <c r="G61" s="1"/>
      <c r="H61" s="1"/>
      <c r="I61" s="1"/>
      <c r="J61" s="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>
      <c r="A62" s="1"/>
      <c r="B62" s="1"/>
      <c r="C62" s="1"/>
      <c r="D62" s="1"/>
      <c r="E62" s="1"/>
      <c r="F62" s="1"/>
      <c r="G62" s="1"/>
      <c r="H62" s="1"/>
      <c r="I62" s="1"/>
      <c r="J62" s="2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>
      <c r="A63" s="1"/>
      <c r="B63" s="1"/>
      <c r="C63" s="1"/>
      <c r="D63" s="1"/>
      <c r="E63" s="1"/>
      <c r="F63" s="1"/>
      <c r="G63" s="1"/>
      <c r="H63" s="1"/>
      <c r="I63" s="1"/>
      <c r="J63" s="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>
      <c r="A64" s="1"/>
      <c r="B64" s="1"/>
      <c r="C64" s="1"/>
      <c r="D64" s="1"/>
      <c r="E64" s="1"/>
      <c r="F64" s="1"/>
      <c r="G64" s="1"/>
      <c r="H64" s="1"/>
      <c r="I64" s="1"/>
      <c r="J64" s="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5" customHeight="1">
      <c r="A65" s="1"/>
      <c r="B65" s="1"/>
      <c r="C65" s="1"/>
      <c r="D65" s="1"/>
      <c r="E65" s="1"/>
      <c r="F65" s="1"/>
      <c r="G65" s="1"/>
      <c r="H65" s="1"/>
      <c r="I65" s="1"/>
      <c r="J65" s="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>
      <c r="A66" s="1"/>
      <c r="B66" s="1"/>
      <c r="C66" s="1"/>
      <c r="D66" s="1"/>
      <c r="E66" s="1"/>
      <c r="F66" s="1"/>
      <c r="G66" s="1"/>
      <c r="H66" s="1"/>
      <c r="I66" s="1"/>
      <c r="J66" s="2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>
      <c r="A67" s="1"/>
      <c r="B67" s="1"/>
      <c r="C67" s="1"/>
      <c r="D67" s="1"/>
      <c r="E67" s="1"/>
      <c r="F67" s="1"/>
      <c r="G67" s="1"/>
      <c r="H67" s="1"/>
      <c r="I67" s="1"/>
      <c r="J67" s="2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>
      <c r="A68" s="1"/>
      <c r="B68" s="1"/>
      <c r="C68" s="1"/>
      <c r="D68" s="1"/>
      <c r="E68" s="1"/>
      <c r="F68" s="1"/>
      <c r="G68" s="1"/>
      <c r="H68" s="1"/>
      <c r="I68" s="1"/>
      <c r="J68" s="2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5" customHeight="1">
      <c r="A69" s="1"/>
      <c r="B69" s="1"/>
      <c r="C69" s="1"/>
      <c r="D69" s="1"/>
      <c r="E69" s="1"/>
      <c r="F69" s="1"/>
      <c r="G69" s="1"/>
      <c r="H69" s="1"/>
      <c r="I69" s="1"/>
      <c r="J69" s="3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21:36"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21:36"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21:36"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21:36"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21:36"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21:36"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21:36"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21:36"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21:36"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21:36"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21:36"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21:36"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21:36"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21:36"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21:36"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21:36"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21:36"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21:36"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21:36"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21:36"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21:36"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21:36"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21:36"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21:36"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21:36"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21:36"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21:36"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21:36"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21:36"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21:36"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21:36"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21:36"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21:36"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21:36"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21:36"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21:36"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21:36"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21:36"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21:36"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21:36"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21:36"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21:36"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21:36"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21:36"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21:36"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21:36"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21:36"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21:36"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21:36"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21:36"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21:36"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21:36"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21:36"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21:36"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21:36"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21:36"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21:36"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21:36"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21:36"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21:36"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21:36"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21:36"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21:36"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21:36"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21:36"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21:36"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21:36"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21:36"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21:36"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21:36"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21:36"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21:36"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21:36"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21:36"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21:36"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21:36"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21:36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21:36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21:36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21:36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21:36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21:36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21:36"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21:36"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21:36"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21:36"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21:36"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21:36"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21:36"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21:36"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21:36"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21:36"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21:36"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21:36"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21:36"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21:36"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21:36"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21:36"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21:36"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21:36"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21:36"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21:36"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21:36"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21:36"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21:36"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21:36"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21:36"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21:36"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21:36"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21:36"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21:36"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21:36"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21:36"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21:36"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21:36"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21:36"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21:36"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21:36"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21:36"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21:36"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</sheetData>
  <mergeCells count="130">
    <mergeCell ref="H18:I18"/>
    <mergeCell ref="H19:I19"/>
    <mergeCell ref="H30:I30"/>
    <mergeCell ref="H25:I25"/>
    <mergeCell ref="H26:I26"/>
    <mergeCell ref="H27:I27"/>
    <mergeCell ref="H28:I28"/>
    <mergeCell ref="H29:I29"/>
    <mergeCell ref="H46:I46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24:I24"/>
    <mergeCell ref="L43:N43"/>
    <mergeCell ref="L45:N45"/>
    <mergeCell ref="F38:G38"/>
    <mergeCell ref="F40:G40"/>
    <mergeCell ref="F42:G42"/>
    <mergeCell ref="F25:G25"/>
    <mergeCell ref="F26:G26"/>
    <mergeCell ref="F27:G27"/>
    <mergeCell ref="F28:G28"/>
    <mergeCell ref="F29:G29"/>
    <mergeCell ref="F30:G30"/>
    <mergeCell ref="H31:I31"/>
    <mergeCell ref="H32:I32"/>
    <mergeCell ref="H33:I33"/>
    <mergeCell ref="H34:I34"/>
    <mergeCell ref="H45:I45"/>
    <mergeCell ref="F50:G50"/>
    <mergeCell ref="F31:G31"/>
    <mergeCell ref="F32:G32"/>
    <mergeCell ref="F33:G33"/>
    <mergeCell ref="F34:G34"/>
    <mergeCell ref="F35:G35"/>
    <mergeCell ref="F36:G36"/>
    <mergeCell ref="F44:G44"/>
    <mergeCell ref="F46:G46"/>
    <mergeCell ref="F48:G48"/>
    <mergeCell ref="D32:E32"/>
    <mergeCell ref="D33:E33"/>
    <mergeCell ref="D34:E34"/>
    <mergeCell ref="D35:E35"/>
    <mergeCell ref="A50:C50"/>
    <mergeCell ref="A52:C52"/>
    <mergeCell ref="A54:C54"/>
    <mergeCell ref="A48:C48"/>
    <mergeCell ref="D50:E50"/>
    <mergeCell ref="D48:E48"/>
    <mergeCell ref="D46:E46"/>
    <mergeCell ref="D38:E38"/>
    <mergeCell ref="D36:E36"/>
    <mergeCell ref="D40:E40"/>
    <mergeCell ref="D42:E42"/>
    <mergeCell ref="D43:E43"/>
    <mergeCell ref="D44:E44"/>
    <mergeCell ref="F24:G24"/>
    <mergeCell ref="F14:G14"/>
    <mergeCell ref="F15:G15"/>
    <mergeCell ref="F16:G16"/>
    <mergeCell ref="F17:G17"/>
    <mergeCell ref="F18:G18"/>
    <mergeCell ref="F19:G19"/>
    <mergeCell ref="D26:E26"/>
    <mergeCell ref="D15:E15"/>
    <mergeCell ref="D16:E16"/>
    <mergeCell ref="D17:E17"/>
    <mergeCell ref="D18:E18"/>
    <mergeCell ref="D19:E19"/>
    <mergeCell ref="D21:E21"/>
    <mergeCell ref="D22:E22"/>
    <mergeCell ref="D23:E23"/>
    <mergeCell ref="D24:E24"/>
    <mergeCell ref="D25:E25"/>
    <mergeCell ref="D20:E20"/>
    <mergeCell ref="D27:E27"/>
    <mergeCell ref="D28:E28"/>
    <mergeCell ref="D29:E29"/>
    <mergeCell ref="D30:E30"/>
    <mergeCell ref="D31:E31"/>
    <mergeCell ref="V3:W4"/>
    <mergeCell ref="D7:E7"/>
    <mergeCell ref="D12:E12"/>
    <mergeCell ref="D13:E13"/>
    <mergeCell ref="F10:G10"/>
    <mergeCell ref="F11:G11"/>
    <mergeCell ref="F12:G12"/>
    <mergeCell ref="D5:E5"/>
    <mergeCell ref="D6:E6"/>
    <mergeCell ref="D8:E8"/>
    <mergeCell ref="D9:E9"/>
    <mergeCell ref="D10:E10"/>
    <mergeCell ref="D11:E11"/>
    <mergeCell ref="F5:G5"/>
    <mergeCell ref="F6:G6"/>
    <mergeCell ref="F7:G7"/>
    <mergeCell ref="F8:G8"/>
    <mergeCell ref="F9:G9"/>
    <mergeCell ref="O3:S4"/>
    <mergeCell ref="T3:U4"/>
    <mergeCell ref="D14:E14"/>
    <mergeCell ref="F20:G20"/>
    <mergeCell ref="F21:G21"/>
    <mergeCell ref="F22:G22"/>
    <mergeCell ref="F23:G23"/>
    <mergeCell ref="H14:I14"/>
    <mergeCell ref="H9:I9"/>
    <mergeCell ref="H20:I20"/>
    <mergeCell ref="H21:I21"/>
    <mergeCell ref="H22:I22"/>
    <mergeCell ref="H23:I23"/>
    <mergeCell ref="H15:I15"/>
    <mergeCell ref="H16:I16"/>
    <mergeCell ref="H17:I17"/>
    <mergeCell ref="H13:I13"/>
    <mergeCell ref="H5:I5"/>
    <mergeCell ref="H6:I6"/>
    <mergeCell ref="H7:I7"/>
    <mergeCell ref="H8:I8"/>
    <mergeCell ref="F13:G13"/>
    <mergeCell ref="H10:I10"/>
    <mergeCell ref="H11:I11"/>
    <mergeCell ref="H12:I12"/>
  </mergeCells>
  <pageMargins left="0.7" right="0.7" top="0.75" bottom="0.33" header="0.3" footer="0.17"/>
  <pageSetup paperSize="9" scale="70" fitToWidth="0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2"/>
  <sheetViews>
    <sheetView tabSelected="1" view="pageLayout" workbookViewId="0">
      <selection activeCell="M9" sqref="M9"/>
    </sheetView>
  </sheetViews>
  <sheetFormatPr defaultRowHeight="15"/>
  <cols>
    <col min="8" max="8" width="5.85546875" customWidth="1"/>
    <col min="10" max="10" width="12.28515625" customWidth="1"/>
    <col min="12" max="12" width="14.5703125" customWidth="1"/>
  </cols>
  <sheetData>
    <row r="2" spans="1:12" ht="35.25" customHeight="1">
      <c r="A2" s="56" t="s">
        <v>52</v>
      </c>
      <c r="B2" s="56"/>
      <c r="C2" s="56"/>
      <c r="D2" s="53"/>
      <c r="E2" s="53"/>
      <c r="F2" s="53"/>
      <c r="G2" s="53"/>
      <c r="H2" s="53"/>
    </row>
    <row r="3" spans="1:12" ht="35.25" customHeight="1">
      <c r="A3" s="56"/>
      <c r="B3" s="56"/>
      <c r="C3" s="56"/>
      <c r="D3" s="53"/>
      <c r="E3" s="53"/>
      <c r="F3" s="53"/>
      <c r="G3" s="53"/>
      <c r="H3" s="53"/>
    </row>
    <row r="4" spans="1:12" ht="26.25">
      <c r="A4" s="34"/>
      <c r="B4" s="35"/>
      <c r="C4" s="54"/>
      <c r="D4" s="75" t="s">
        <v>1</v>
      </c>
      <c r="E4" s="76"/>
      <c r="F4" s="76"/>
      <c r="G4" s="76"/>
      <c r="H4" s="77"/>
      <c r="I4" s="75" t="s">
        <v>48</v>
      </c>
      <c r="J4" s="77"/>
      <c r="K4" s="71" t="s">
        <v>3</v>
      </c>
      <c r="L4" s="72"/>
    </row>
    <row r="5" spans="1:12" ht="26.25">
      <c r="A5" s="36" t="s">
        <v>22</v>
      </c>
      <c r="B5" s="37"/>
      <c r="C5" s="55"/>
      <c r="D5" s="78"/>
      <c r="E5" s="79"/>
      <c r="F5" s="79"/>
      <c r="G5" s="79"/>
      <c r="H5" s="80"/>
      <c r="I5" s="78"/>
      <c r="J5" s="80"/>
      <c r="K5" s="73"/>
      <c r="L5" s="74"/>
    </row>
    <row r="6" spans="1:12" ht="18.75">
      <c r="A6" s="22"/>
      <c r="B6" s="22" t="s">
        <v>28</v>
      </c>
      <c r="C6" s="22"/>
      <c r="D6" s="66">
        <v>53000</v>
      </c>
      <c r="E6" s="70"/>
      <c r="F6" s="70"/>
      <c r="G6" s="70"/>
      <c r="H6" s="65"/>
      <c r="I6" s="59">
        <f>D6/388.2</f>
        <v>136.52756311179806</v>
      </c>
      <c r="J6" s="60"/>
      <c r="K6" s="81">
        <f>D6/388.2*18</f>
        <v>2457.4961360123652</v>
      </c>
      <c r="L6" s="82"/>
    </row>
    <row r="7" spans="1:12" ht="18.75">
      <c r="A7" s="22"/>
      <c r="B7" s="22" t="s">
        <v>29</v>
      </c>
      <c r="C7" s="22"/>
      <c r="D7" s="66">
        <v>53000</v>
      </c>
      <c r="E7" s="70"/>
      <c r="F7" s="70"/>
      <c r="G7" s="70"/>
      <c r="H7" s="65"/>
      <c r="I7" s="59">
        <f t="shared" ref="I7:I42" si="0">D7/388.2</f>
        <v>136.52756311179806</v>
      </c>
      <c r="J7" s="60"/>
      <c r="K7" s="81">
        <f>D7/388.2*17.4</f>
        <v>2375.5795981452861</v>
      </c>
      <c r="L7" s="82"/>
    </row>
    <row r="8" spans="1:12" ht="18.75">
      <c r="A8" s="22"/>
      <c r="B8" s="22" t="s">
        <v>30</v>
      </c>
      <c r="C8" s="22"/>
      <c r="D8" s="66">
        <v>53000</v>
      </c>
      <c r="E8" s="70"/>
      <c r="F8" s="70"/>
      <c r="G8" s="70"/>
      <c r="H8" s="65"/>
      <c r="I8" s="59">
        <f t="shared" si="0"/>
        <v>136.52756311179806</v>
      </c>
      <c r="J8" s="60"/>
      <c r="K8" s="81">
        <f>D8/388.2*16.2</f>
        <v>2211.7465224111284</v>
      </c>
      <c r="L8" s="82"/>
    </row>
    <row r="9" spans="1:12" ht="18.75">
      <c r="A9" s="22"/>
      <c r="B9" s="22" t="s">
        <v>31</v>
      </c>
      <c r="C9" s="22"/>
      <c r="D9" s="66">
        <v>53000</v>
      </c>
      <c r="E9" s="70"/>
      <c r="F9" s="70"/>
      <c r="G9" s="70"/>
      <c r="H9" s="65"/>
      <c r="I9" s="59">
        <f t="shared" si="0"/>
        <v>136.52756311179806</v>
      </c>
      <c r="J9" s="60"/>
      <c r="K9" s="81">
        <f>D9/388.2*15</f>
        <v>2047.9134466769708</v>
      </c>
      <c r="L9" s="82"/>
    </row>
    <row r="10" spans="1:12" ht="18.75">
      <c r="A10" s="22"/>
      <c r="B10" s="22" t="s">
        <v>32</v>
      </c>
      <c r="C10" s="22"/>
      <c r="D10" s="66">
        <v>53000</v>
      </c>
      <c r="E10" s="70"/>
      <c r="F10" s="70"/>
      <c r="G10" s="70"/>
      <c r="H10" s="65"/>
      <c r="I10" s="59">
        <f t="shared" si="0"/>
        <v>136.52756311179806</v>
      </c>
      <c r="J10" s="60"/>
      <c r="K10" s="81">
        <f>D10/388.2*14.4</f>
        <v>1965.9969088098921</v>
      </c>
      <c r="L10" s="82"/>
    </row>
    <row r="11" spans="1:12" ht="18.75">
      <c r="A11" s="22"/>
      <c r="B11" s="22" t="s">
        <v>33</v>
      </c>
      <c r="C11" s="22"/>
      <c r="D11" s="66">
        <v>53000</v>
      </c>
      <c r="E11" s="70"/>
      <c r="F11" s="70"/>
      <c r="G11" s="70"/>
      <c r="H11" s="65"/>
      <c r="I11" s="59">
        <f t="shared" si="0"/>
        <v>136.52756311179806</v>
      </c>
      <c r="J11" s="60"/>
      <c r="K11" s="81">
        <f>D11/388.2*13.8</f>
        <v>1884.0803709428133</v>
      </c>
      <c r="L11" s="82"/>
    </row>
    <row r="12" spans="1:12" ht="18.75">
      <c r="A12" s="22"/>
      <c r="B12" s="22" t="s">
        <v>34</v>
      </c>
      <c r="C12" s="22"/>
      <c r="D12" s="66">
        <v>53000</v>
      </c>
      <c r="E12" s="70"/>
      <c r="F12" s="70"/>
      <c r="G12" s="70"/>
      <c r="H12" s="65"/>
      <c r="I12" s="59">
        <f t="shared" si="0"/>
        <v>136.52756311179806</v>
      </c>
      <c r="J12" s="60"/>
      <c r="K12" s="81">
        <f>D12/388.2*13.2</f>
        <v>1802.1638330757344</v>
      </c>
      <c r="L12" s="82"/>
    </row>
    <row r="13" spans="1:12" ht="18.75">
      <c r="A13" s="22"/>
      <c r="B13" s="22" t="s">
        <v>35</v>
      </c>
      <c r="C13" s="22"/>
      <c r="D13" s="66">
        <v>53000</v>
      </c>
      <c r="E13" s="70"/>
      <c r="F13" s="70"/>
      <c r="G13" s="70"/>
      <c r="H13" s="65"/>
      <c r="I13" s="59">
        <f t="shared" si="0"/>
        <v>136.52756311179806</v>
      </c>
      <c r="J13" s="60"/>
      <c r="K13" s="81">
        <f>D13/388.2*12.6</f>
        <v>1720.2472952086555</v>
      </c>
      <c r="L13" s="82"/>
    </row>
    <row r="14" spans="1:12" ht="18.75">
      <c r="A14" s="22"/>
      <c r="B14" s="22" t="s">
        <v>36</v>
      </c>
      <c r="C14" s="22"/>
      <c r="D14" s="66">
        <v>53000</v>
      </c>
      <c r="E14" s="70"/>
      <c r="F14" s="70"/>
      <c r="G14" s="70"/>
      <c r="H14" s="65"/>
      <c r="I14" s="59">
        <f t="shared" si="0"/>
        <v>136.52756311179806</v>
      </c>
      <c r="J14" s="60"/>
      <c r="K14" s="81">
        <f>D14/388.2*12</f>
        <v>1638.3307573415768</v>
      </c>
      <c r="L14" s="82"/>
    </row>
    <row r="15" spans="1:12" ht="18.75">
      <c r="A15" s="22"/>
      <c r="B15" s="22" t="s">
        <v>37</v>
      </c>
      <c r="C15" s="22"/>
      <c r="D15" s="66">
        <v>47000</v>
      </c>
      <c r="E15" s="70"/>
      <c r="F15" s="70"/>
      <c r="G15" s="70"/>
      <c r="H15" s="65"/>
      <c r="I15" s="59">
        <f t="shared" si="0"/>
        <v>121.07161257083978</v>
      </c>
      <c r="J15" s="60"/>
      <c r="K15" s="81">
        <f>D15/388.2*11.4</f>
        <v>1380.2163833075736</v>
      </c>
      <c r="L15" s="82"/>
    </row>
    <row r="16" spans="1:12" ht="18.75">
      <c r="A16" s="22"/>
      <c r="B16" s="22" t="s">
        <v>38</v>
      </c>
      <c r="C16" s="22"/>
      <c r="D16" s="66">
        <v>47000</v>
      </c>
      <c r="E16" s="70"/>
      <c r="F16" s="70"/>
      <c r="G16" s="70"/>
      <c r="H16" s="65"/>
      <c r="I16" s="59">
        <f t="shared" si="0"/>
        <v>121.07161257083978</v>
      </c>
      <c r="J16" s="60"/>
      <c r="K16" s="81">
        <f>D16/388.2*10.8</f>
        <v>1307.5734157650697</v>
      </c>
      <c r="L16" s="82"/>
    </row>
    <row r="17" spans="1:12" ht="18.75">
      <c r="A17" s="22"/>
      <c r="B17" s="22" t="s">
        <v>39</v>
      </c>
      <c r="C17" s="22"/>
      <c r="D17" s="66">
        <v>33000</v>
      </c>
      <c r="E17" s="70"/>
      <c r="F17" s="70"/>
      <c r="G17" s="70"/>
      <c r="H17" s="65"/>
      <c r="I17" s="59">
        <f t="shared" si="0"/>
        <v>85.007727975270484</v>
      </c>
      <c r="J17" s="60"/>
      <c r="K17" s="81">
        <f>D17/388.2*9.6</f>
        <v>816.07418856259665</v>
      </c>
      <c r="L17" s="82"/>
    </row>
    <row r="18" spans="1:12" ht="18.75">
      <c r="A18" s="22"/>
      <c r="B18" s="22" t="s">
        <v>40</v>
      </c>
      <c r="C18" s="22"/>
      <c r="D18" s="66">
        <v>33000</v>
      </c>
      <c r="E18" s="70"/>
      <c r="F18" s="70"/>
      <c r="G18" s="70"/>
      <c r="H18" s="65"/>
      <c r="I18" s="59">
        <f t="shared" si="0"/>
        <v>85.007727975270484</v>
      </c>
      <c r="J18" s="60"/>
      <c r="K18" s="81">
        <f>D18/388.2*9</f>
        <v>765.0695517774343</v>
      </c>
      <c r="L18" s="82"/>
    </row>
    <row r="19" spans="1:12" ht="18.75">
      <c r="A19" s="22"/>
      <c r="B19" s="22" t="s">
        <v>41</v>
      </c>
      <c r="C19" s="22"/>
      <c r="D19" s="66">
        <v>33000</v>
      </c>
      <c r="E19" s="70"/>
      <c r="F19" s="70"/>
      <c r="G19" s="70"/>
      <c r="H19" s="65"/>
      <c r="I19" s="59">
        <f t="shared" si="0"/>
        <v>85.007727975270484</v>
      </c>
      <c r="J19" s="60"/>
      <c r="K19" s="81">
        <f>D19/388.2*7.2</f>
        <v>612.05564142194748</v>
      </c>
      <c r="L19" s="82"/>
    </row>
    <row r="20" spans="1:12" ht="18.75">
      <c r="A20" s="22"/>
      <c r="B20" s="22" t="s">
        <v>42</v>
      </c>
      <c r="C20" s="22"/>
      <c r="D20" s="66">
        <v>33000</v>
      </c>
      <c r="E20" s="70"/>
      <c r="F20" s="70"/>
      <c r="G20" s="70"/>
      <c r="H20" s="65"/>
      <c r="I20" s="59">
        <f t="shared" si="0"/>
        <v>85.007727975270484</v>
      </c>
      <c r="J20" s="60"/>
      <c r="K20" s="81">
        <f>D20/388.2*6.6</f>
        <v>561.05100463678514</v>
      </c>
      <c r="L20" s="82"/>
    </row>
    <row r="21" spans="1:12" ht="18.75">
      <c r="A21" s="22"/>
      <c r="B21" s="22" t="s">
        <v>43</v>
      </c>
      <c r="C21" s="22"/>
      <c r="D21" s="66">
        <v>33000</v>
      </c>
      <c r="E21" s="70"/>
      <c r="F21" s="70"/>
      <c r="G21" s="70"/>
      <c r="H21" s="65"/>
      <c r="I21" s="59">
        <f t="shared" si="0"/>
        <v>85.007727975270484</v>
      </c>
      <c r="J21" s="60"/>
      <c r="K21" s="81">
        <f>D21/388.2*6</f>
        <v>510.0463678516229</v>
      </c>
      <c r="L21" s="82"/>
    </row>
    <row r="22" spans="1:12" ht="26.25">
      <c r="A22" s="38" t="s">
        <v>44</v>
      </c>
      <c r="B22" s="38"/>
      <c r="C22" s="21"/>
      <c r="D22" s="66">
        <v>33000</v>
      </c>
      <c r="E22" s="70"/>
      <c r="F22" s="70"/>
      <c r="G22" s="70"/>
      <c r="H22" s="65"/>
      <c r="I22" s="59"/>
      <c r="J22" s="60"/>
      <c r="K22" s="81"/>
      <c r="L22" s="82"/>
    </row>
    <row r="23" spans="1:12" ht="18.75">
      <c r="A23" s="22"/>
      <c r="B23" s="22" t="s">
        <v>28</v>
      </c>
      <c r="C23" s="22"/>
      <c r="D23" s="66">
        <v>33000</v>
      </c>
      <c r="E23" s="70"/>
      <c r="F23" s="70"/>
      <c r="G23" s="70"/>
      <c r="H23" s="65"/>
      <c r="I23" s="59">
        <f t="shared" si="0"/>
        <v>85.007727975270484</v>
      </c>
      <c r="J23" s="60"/>
      <c r="K23" s="81">
        <f>D23/388.2*18</f>
        <v>1530.1391035548686</v>
      </c>
      <c r="L23" s="82"/>
    </row>
    <row r="24" spans="1:12" ht="18.75">
      <c r="A24" s="22"/>
      <c r="B24" s="22" t="s">
        <v>29</v>
      </c>
      <c r="C24" s="22"/>
      <c r="D24" s="66">
        <v>33000</v>
      </c>
      <c r="E24" s="70"/>
      <c r="F24" s="70"/>
      <c r="G24" s="70"/>
      <c r="H24" s="65"/>
      <c r="I24" s="59">
        <f t="shared" si="0"/>
        <v>85.007727975270484</v>
      </c>
      <c r="J24" s="60"/>
      <c r="K24" s="81">
        <f>D24/388.2*17.4</f>
        <v>1479.1344667697063</v>
      </c>
      <c r="L24" s="82"/>
    </row>
    <row r="25" spans="1:12" ht="18.75">
      <c r="A25" s="22"/>
      <c r="B25" s="22" t="s">
        <v>30</v>
      </c>
      <c r="C25" s="22"/>
      <c r="D25" s="66">
        <v>33000</v>
      </c>
      <c r="E25" s="70"/>
      <c r="F25" s="70"/>
      <c r="G25" s="70"/>
      <c r="H25" s="65"/>
      <c r="I25" s="59">
        <f t="shared" si="0"/>
        <v>85.007727975270484</v>
      </c>
      <c r="J25" s="60"/>
      <c r="K25" s="81">
        <f>D25/388.2*16.2</f>
        <v>1377.1251931993818</v>
      </c>
      <c r="L25" s="82"/>
    </row>
    <row r="26" spans="1:12" ht="18.75">
      <c r="A26" s="22"/>
      <c r="B26" s="22" t="s">
        <v>31</v>
      </c>
      <c r="C26" s="22"/>
      <c r="D26" s="66">
        <v>33000</v>
      </c>
      <c r="E26" s="70"/>
      <c r="F26" s="70"/>
      <c r="G26" s="70"/>
      <c r="H26" s="65"/>
      <c r="I26" s="59">
        <f t="shared" si="0"/>
        <v>85.007727975270484</v>
      </c>
      <c r="J26" s="60"/>
      <c r="K26" s="81">
        <f>D26/388.2*15</f>
        <v>1275.1159196290573</v>
      </c>
      <c r="L26" s="82"/>
    </row>
    <row r="27" spans="1:12" ht="18.75">
      <c r="A27" s="22"/>
      <c r="B27" s="22" t="s">
        <v>32</v>
      </c>
      <c r="C27" s="22"/>
      <c r="D27" s="66">
        <v>33000</v>
      </c>
      <c r="E27" s="70"/>
      <c r="F27" s="70"/>
      <c r="G27" s="70"/>
      <c r="H27" s="65"/>
      <c r="I27" s="59">
        <f t="shared" si="0"/>
        <v>85.007727975270484</v>
      </c>
      <c r="J27" s="60"/>
      <c r="K27" s="81">
        <f>D27/388.2*14.4</f>
        <v>1224.111282843895</v>
      </c>
      <c r="L27" s="82"/>
    </row>
    <row r="28" spans="1:12" ht="18.75">
      <c r="A28" s="22"/>
      <c r="B28" s="22" t="s">
        <v>33</v>
      </c>
      <c r="C28" s="22"/>
      <c r="D28" s="66">
        <v>33000</v>
      </c>
      <c r="E28" s="70"/>
      <c r="F28" s="70"/>
      <c r="G28" s="70"/>
      <c r="H28" s="65"/>
      <c r="I28" s="59">
        <f t="shared" si="0"/>
        <v>85.007727975270484</v>
      </c>
      <c r="J28" s="60"/>
      <c r="K28" s="81">
        <f>D28/388.2*13.8</f>
        <v>1173.1066460587328</v>
      </c>
      <c r="L28" s="82"/>
    </row>
    <row r="29" spans="1:12" ht="18.75">
      <c r="A29" s="22"/>
      <c r="B29" s="22" t="s">
        <v>34</v>
      </c>
      <c r="C29" s="22"/>
      <c r="D29" s="66">
        <v>33000</v>
      </c>
      <c r="E29" s="70"/>
      <c r="F29" s="70"/>
      <c r="G29" s="70"/>
      <c r="H29" s="65"/>
      <c r="I29" s="59">
        <f t="shared" si="0"/>
        <v>85.007727975270484</v>
      </c>
      <c r="J29" s="60"/>
      <c r="K29" s="81">
        <f>D29/388.2*13.2</f>
        <v>1122.1020092735703</v>
      </c>
      <c r="L29" s="82"/>
    </row>
    <row r="30" spans="1:12" ht="18.75">
      <c r="A30" s="22"/>
      <c r="B30" s="22" t="s">
        <v>35</v>
      </c>
      <c r="C30" s="22"/>
      <c r="D30" s="66">
        <v>33000</v>
      </c>
      <c r="E30" s="70"/>
      <c r="F30" s="70"/>
      <c r="G30" s="70"/>
      <c r="H30" s="65"/>
      <c r="I30" s="59">
        <f t="shared" si="0"/>
        <v>85.007727975270484</v>
      </c>
      <c r="J30" s="60"/>
      <c r="K30" s="81">
        <f>D30/388.2*12.6</f>
        <v>1071.0973724884082</v>
      </c>
      <c r="L30" s="82"/>
    </row>
    <row r="31" spans="1:12" ht="18.75">
      <c r="A31" s="22"/>
      <c r="B31" s="22" t="s">
        <v>36</v>
      </c>
      <c r="C31" s="22"/>
      <c r="D31" s="66">
        <v>33000</v>
      </c>
      <c r="E31" s="70"/>
      <c r="F31" s="70"/>
      <c r="G31" s="70"/>
      <c r="H31" s="65"/>
      <c r="I31" s="59">
        <f t="shared" si="0"/>
        <v>85.007727975270484</v>
      </c>
      <c r="J31" s="60"/>
      <c r="K31" s="81">
        <f>D31/388.2*12</f>
        <v>1020.0927357032458</v>
      </c>
      <c r="L31" s="82"/>
    </row>
    <row r="32" spans="1:12" ht="18.75">
      <c r="A32" s="22"/>
      <c r="B32" s="22" t="s">
        <v>37</v>
      </c>
      <c r="C32" s="22"/>
      <c r="D32" s="66">
        <v>33000</v>
      </c>
      <c r="E32" s="70"/>
      <c r="F32" s="70"/>
      <c r="G32" s="70"/>
      <c r="H32" s="65"/>
      <c r="I32" s="59">
        <f t="shared" si="0"/>
        <v>85.007727975270484</v>
      </c>
      <c r="J32" s="60"/>
      <c r="K32" s="81">
        <f>D32/388.2*11.4</f>
        <v>969.08809891808357</v>
      </c>
      <c r="L32" s="82"/>
    </row>
    <row r="33" spans="1:12" ht="18.75">
      <c r="A33" s="22"/>
      <c r="B33" s="22" t="s">
        <v>38</v>
      </c>
      <c r="C33" s="22"/>
      <c r="D33" s="66">
        <v>33000</v>
      </c>
      <c r="E33" s="70"/>
      <c r="F33" s="70"/>
      <c r="G33" s="70"/>
      <c r="H33" s="65"/>
      <c r="I33" s="59">
        <f t="shared" si="0"/>
        <v>85.007727975270484</v>
      </c>
      <c r="J33" s="60"/>
      <c r="K33" s="81">
        <f>D33/388.2*10.8</f>
        <v>918.08346213292134</v>
      </c>
      <c r="L33" s="82"/>
    </row>
    <row r="34" spans="1:12" ht="18.75">
      <c r="A34" s="22"/>
      <c r="B34" s="22" t="s">
        <v>39</v>
      </c>
      <c r="C34" s="22"/>
      <c r="D34" s="66">
        <v>21000</v>
      </c>
      <c r="E34" s="70"/>
      <c r="F34" s="70"/>
      <c r="G34" s="70"/>
      <c r="H34" s="65"/>
      <c r="I34" s="59">
        <f t="shared" si="0"/>
        <v>54.095826893353944</v>
      </c>
      <c r="J34" s="60"/>
      <c r="K34" s="81">
        <f>D34/388.2*9.6</f>
        <v>519.31993817619787</v>
      </c>
      <c r="L34" s="82"/>
    </row>
    <row r="35" spans="1:12" ht="18.75">
      <c r="A35" s="22"/>
      <c r="B35" s="22" t="s">
        <v>40</v>
      </c>
      <c r="C35" s="22"/>
      <c r="D35" s="66">
        <v>21000</v>
      </c>
      <c r="E35" s="70"/>
      <c r="F35" s="70"/>
      <c r="G35" s="70"/>
      <c r="H35" s="65"/>
      <c r="I35" s="59">
        <f t="shared" si="0"/>
        <v>54.095826893353944</v>
      </c>
      <c r="J35" s="60"/>
      <c r="K35" s="81">
        <f>D35/388.2*9</f>
        <v>486.8624420401855</v>
      </c>
      <c r="L35" s="82"/>
    </row>
    <row r="36" spans="1:12" ht="18.75">
      <c r="A36" s="22"/>
      <c r="B36" s="22" t="s">
        <v>41</v>
      </c>
      <c r="C36" s="22"/>
      <c r="D36" s="66">
        <v>21000</v>
      </c>
      <c r="E36" s="70"/>
      <c r="F36" s="70"/>
      <c r="G36" s="70"/>
      <c r="H36" s="65"/>
      <c r="I36" s="59">
        <f t="shared" si="0"/>
        <v>54.095826893353944</v>
      </c>
      <c r="J36" s="60"/>
      <c r="K36" s="81">
        <f>D36/388.2*7.2</f>
        <v>389.4899536321484</v>
      </c>
      <c r="L36" s="82"/>
    </row>
    <row r="37" spans="1:12" ht="18.75">
      <c r="A37" s="22"/>
      <c r="B37" s="22" t="s">
        <v>42</v>
      </c>
      <c r="C37" s="22"/>
      <c r="D37" s="66">
        <v>21000</v>
      </c>
      <c r="E37" s="70"/>
      <c r="F37" s="70"/>
      <c r="G37" s="70"/>
      <c r="H37" s="65"/>
      <c r="I37" s="59">
        <f t="shared" si="0"/>
        <v>54.095826893353944</v>
      </c>
      <c r="J37" s="60"/>
      <c r="K37" s="81">
        <f>D37/388.2*6.6</f>
        <v>357.03245749613603</v>
      </c>
      <c r="L37" s="82"/>
    </row>
    <row r="38" spans="1:12" ht="18.75">
      <c r="A38" s="22"/>
      <c r="B38" s="22" t="s">
        <v>43</v>
      </c>
      <c r="C38" s="22"/>
      <c r="D38" s="66">
        <v>21000</v>
      </c>
      <c r="E38" s="70"/>
      <c r="F38" s="70"/>
      <c r="G38" s="70"/>
      <c r="H38" s="65"/>
      <c r="I38" s="59">
        <f t="shared" si="0"/>
        <v>54.095826893353944</v>
      </c>
      <c r="J38" s="60"/>
      <c r="K38" s="81">
        <f>D38/388.2*6</f>
        <v>324.57496136012367</v>
      </c>
      <c r="L38" s="82"/>
    </row>
    <row r="39" spans="1:12" ht="26.25">
      <c r="A39" s="38" t="s">
        <v>21</v>
      </c>
      <c r="B39" s="38"/>
      <c r="C39" s="22"/>
      <c r="D39" s="66"/>
      <c r="E39" s="70"/>
      <c r="F39" s="70"/>
      <c r="G39" s="70"/>
      <c r="H39" s="65"/>
      <c r="I39" s="59"/>
      <c r="J39" s="60"/>
      <c r="K39" s="81"/>
      <c r="L39" s="82"/>
    </row>
    <row r="40" spans="1:12" ht="18.75">
      <c r="A40" s="61" t="s">
        <v>36</v>
      </c>
      <c r="B40" s="61"/>
      <c r="C40" s="61"/>
      <c r="D40" s="66">
        <v>15000</v>
      </c>
      <c r="E40" s="70"/>
      <c r="F40" s="70"/>
      <c r="G40" s="70"/>
      <c r="H40" s="65"/>
      <c r="I40" s="59">
        <f t="shared" si="0"/>
        <v>38.639876352395675</v>
      </c>
      <c r="J40" s="60"/>
      <c r="K40" s="81">
        <f>D40/388.2*12</f>
        <v>463.67851622874809</v>
      </c>
      <c r="L40" s="82"/>
    </row>
    <row r="41" spans="1:12" ht="26.25">
      <c r="A41" s="38" t="s">
        <v>47</v>
      </c>
      <c r="B41" s="38"/>
      <c r="C41" s="22"/>
      <c r="D41" s="66"/>
      <c r="E41" s="70"/>
      <c r="F41" s="70"/>
      <c r="G41" s="70"/>
      <c r="H41" s="65"/>
      <c r="I41" s="59"/>
      <c r="J41" s="60"/>
      <c r="K41" s="81">
        <f t="shared" ref="K41" si="1">D41/388.2*30</f>
        <v>0</v>
      </c>
      <c r="L41" s="82"/>
    </row>
    <row r="42" spans="1:12" ht="18.75">
      <c r="A42" s="58" t="s">
        <v>46</v>
      </c>
      <c r="B42" s="58"/>
      <c r="C42" s="58"/>
      <c r="D42" s="66">
        <v>10000</v>
      </c>
      <c r="E42" s="70"/>
      <c r="F42" s="70"/>
      <c r="G42" s="70"/>
      <c r="H42" s="65"/>
      <c r="I42" s="59">
        <f t="shared" si="0"/>
        <v>25.759917568263781</v>
      </c>
      <c r="J42" s="60"/>
      <c r="K42" s="81">
        <f>D42/388.2*6</f>
        <v>154.5595054095827</v>
      </c>
      <c r="L42" s="82"/>
    </row>
  </sheetData>
  <mergeCells count="116">
    <mergeCell ref="D42:H42"/>
    <mergeCell ref="D38:H38"/>
    <mergeCell ref="D39:H39"/>
    <mergeCell ref="D40:H40"/>
    <mergeCell ref="D41:H41"/>
    <mergeCell ref="D36:H36"/>
    <mergeCell ref="D37:H37"/>
    <mergeCell ref="D31:H31"/>
    <mergeCell ref="D32:H32"/>
    <mergeCell ref="D33:H33"/>
    <mergeCell ref="D34:H34"/>
    <mergeCell ref="D35:H35"/>
    <mergeCell ref="D26:H26"/>
    <mergeCell ref="D27:H27"/>
    <mergeCell ref="D28:H28"/>
    <mergeCell ref="D29:H29"/>
    <mergeCell ref="D30:H30"/>
    <mergeCell ref="D21:H21"/>
    <mergeCell ref="D22:H22"/>
    <mergeCell ref="D23:H23"/>
    <mergeCell ref="D24:H24"/>
    <mergeCell ref="D25:H25"/>
    <mergeCell ref="K42:L42"/>
    <mergeCell ref="D6:H6"/>
    <mergeCell ref="D7:H7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K38:L38"/>
    <mergeCell ref="K39:L39"/>
    <mergeCell ref="K40:L40"/>
    <mergeCell ref="K41:L41"/>
    <mergeCell ref="K36:L36"/>
    <mergeCell ref="K37:L37"/>
    <mergeCell ref="K31:L31"/>
    <mergeCell ref="K32:L32"/>
    <mergeCell ref="K33:L33"/>
    <mergeCell ref="K34:L34"/>
    <mergeCell ref="K35:L35"/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K7:L7"/>
    <mergeCell ref="K8:L8"/>
    <mergeCell ref="K9:L9"/>
    <mergeCell ref="K10:L10"/>
    <mergeCell ref="I39:J39"/>
    <mergeCell ref="I40:J40"/>
    <mergeCell ref="I41:J41"/>
    <mergeCell ref="I42:J42"/>
    <mergeCell ref="I36:J36"/>
    <mergeCell ref="I37:J37"/>
    <mergeCell ref="I38:J38"/>
    <mergeCell ref="I32:J32"/>
    <mergeCell ref="I33:J33"/>
    <mergeCell ref="I34:J34"/>
    <mergeCell ref="I35:J35"/>
    <mergeCell ref="I27:J27"/>
    <mergeCell ref="I28:J28"/>
    <mergeCell ref="I29:J29"/>
    <mergeCell ref="I30:J30"/>
    <mergeCell ref="I31:J31"/>
    <mergeCell ref="I22:J22"/>
    <mergeCell ref="I23:J23"/>
    <mergeCell ref="I24:J24"/>
    <mergeCell ref="K16:L16"/>
    <mergeCell ref="K4:L5"/>
    <mergeCell ref="A40:C40"/>
    <mergeCell ref="A42:C42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25:J25"/>
    <mergeCell ref="I26:J26"/>
    <mergeCell ref="I17:J17"/>
    <mergeCell ref="I18:J18"/>
    <mergeCell ref="I19:J19"/>
    <mergeCell ref="I20:J20"/>
    <mergeCell ref="I21:J21"/>
    <mergeCell ref="D4:H5"/>
    <mergeCell ref="I4:J5"/>
    <mergeCell ref="K6:L6"/>
  </mergeCells>
  <pageMargins left="0.7" right="0.7" top="0.75" bottom="0.75" header="0.3" footer="0.3"/>
  <pageSetup paperSize="9" scale="7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2022-05-10T11:50:20Z</dcterms:modified>
</cp:coreProperties>
</file>