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120" yWindow="105" windowWidth="15120" windowHeight="8010" activeTab="1" tabRatio="28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Лист1!$A$1:$I$59</definedName>
  </definedNames>
  <calcPr calcId="145621"/>
</workbook>
</file>

<file path=xl/sharedStrings.xml><?xml version="1.0" encoding="utf-8"?>
<sst xmlns="http://schemas.openxmlformats.org/spreadsheetml/2006/main" uniqueCount="48" count="48">
  <si>
    <t>за 1 м2/руб</t>
  </si>
  <si>
    <t>за 1 м3/руб</t>
  </si>
  <si>
    <t>Вагонка осина А</t>
  </si>
  <si>
    <t>Пачка/руб</t>
  </si>
  <si>
    <t>16х86х3,0</t>
  </si>
  <si>
    <t>16х86х2,7</t>
  </si>
  <si>
    <t>16х86х2,5</t>
  </si>
  <si>
    <t>16х86х2,4</t>
  </si>
  <si>
    <t>16х86х2,3</t>
  </si>
  <si>
    <t>16х86х2,2</t>
  </si>
  <si>
    <t>16х86х2,1</t>
  </si>
  <si>
    <t>16х86х2,0</t>
  </si>
  <si>
    <t>16х86х1,8</t>
  </si>
  <si>
    <t>16х86х1,5</t>
  </si>
  <si>
    <t>16х86х1,2</t>
  </si>
  <si>
    <t>16х86х1,0</t>
  </si>
  <si>
    <t>Вагонка осина В</t>
  </si>
  <si>
    <t>Вагонка осина С 16х86х2,0</t>
  </si>
  <si>
    <t>Вагонка осина С 16х86х1,0</t>
  </si>
  <si>
    <t>Полог осина С</t>
  </si>
  <si>
    <t>Полог осина А</t>
  </si>
  <si>
    <t>16х86х2,9</t>
  </si>
  <si>
    <t>Вагонка осина С 16х86х3,0</t>
  </si>
  <si>
    <t>Вагонка осина С 16х86х1,5</t>
  </si>
  <si>
    <t xml:space="preserve"> 28х92х3,0</t>
  </si>
  <si>
    <t xml:space="preserve"> 28х92х2,9</t>
  </si>
  <si>
    <t xml:space="preserve"> 28х92х2,7</t>
  </si>
  <si>
    <t xml:space="preserve"> 28х92х2,5</t>
  </si>
  <si>
    <t xml:space="preserve"> 28х92х2,4</t>
  </si>
  <si>
    <t xml:space="preserve"> 28х92х2,3</t>
  </si>
  <si>
    <t xml:space="preserve"> 28х92х2,2</t>
  </si>
  <si>
    <t xml:space="preserve"> 28х92х2,1</t>
  </si>
  <si>
    <t xml:space="preserve"> 28х92х2,0</t>
  </si>
  <si>
    <t xml:space="preserve"> 28х92х1,8</t>
  </si>
  <si>
    <t xml:space="preserve"> 28х92х1,6</t>
  </si>
  <si>
    <t xml:space="preserve"> 28х92х1,5</t>
  </si>
  <si>
    <t xml:space="preserve"> 28х92х1,2</t>
  </si>
  <si>
    <t xml:space="preserve"> 28х92х1,1</t>
  </si>
  <si>
    <t xml:space="preserve"> 28х92х1,0</t>
  </si>
  <si>
    <t>Полог осина В</t>
  </si>
  <si>
    <t>28х92х1,0</t>
  </si>
  <si>
    <t xml:space="preserve">Полог осина С </t>
  </si>
  <si>
    <t>за 1 пог/м.</t>
  </si>
  <si>
    <t>Двери банные глухие сорт А 170*75</t>
  </si>
  <si>
    <t>ООО ВологдаСнаб Вологодская обл.,г.Сокол т. 89115002313</t>
  </si>
  <si>
    <t>2000Р/ШТ.</t>
  </si>
  <si>
    <t>т.Сергей 89115442535; Антон 89114410000</t>
  </si>
  <si>
    <t>ООО ВологдаСнаб Вологодская обл.,г.Сокол</t>
  </si>
</sst>
</file>

<file path=xl/styles.xml><?xml version="1.0" encoding="utf-8"?>
<styleSheet xmlns="http://schemas.openxmlformats.org/spreadsheetml/2006/main">
  <numFmts count="2">
    <numFmt numFmtId="0" formatCode="General"/>
    <numFmt numFmtId="1" formatCode="0"/>
  </numFmts>
  <fonts count="10">
    <font>
      <name val="Calibri"/>
      <sz val="11"/>
    </font>
    <font>
      <name val="Calibri"/>
      <charset val="204"/>
      <sz val="24"/>
      <color rgb="FF000000"/>
    </font>
    <font>
      <name val="Calibri"/>
      <charset val="204"/>
      <sz val="22"/>
      <color rgb="FF000000"/>
    </font>
    <font>
      <name val="Calibri"/>
      <charset val="204"/>
      <sz val="11"/>
      <color rgb="FF000000"/>
    </font>
    <font>
      <name val="Calibri"/>
      <charset val="204"/>
      <sz val="20"/>
      <color rgb="FF000000"/>
    </font>
    <font>
      <name val="Calibri"/>
      <b/>
      <charset val="204"/>
      <sz val="20"/>
      <color rgb="FF000000"/>
    </font>
    <font>
      <name val="Calibri"/>
      <charset val="204"/>
      <sz val="14"/>
      <color rgb="FF000000"/>
    </font>
    <font>
      <name val="Calibri"/>
      <b/>
      <charset val="204"/>
      <sz val="18"/>
      <color rgb="FF000000"/>
    </font>
    <font>
      <name val="Calibri"/>
      <b/>
      <charset val="204"/>
      <sz val="14"/>
      <color rgb="FF000000"/>
    </font>
    <font>
      <name val="Calibri"/>
      <charset val="204"/>
      <sz val="18"/>
      <color rgb="FF000000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Font="1" applyAlignment="1">
      <alignment vertical="bottom"/>
    </xf>
    <xf numFmtId="0" fontId="3" fillId="0" borderId="0" xfId="0" applyBorder="1" applyAlignment="1">
      <alignment vertical="bottom"/>
    </xf>
    <xf numFmtId="0" fontId="4" fillId="0" borderId="1" xfId="0" applyFont="1" applyBorder="1" applyAlignment="1">
      <alignment vertical="bottom"/>
    </xf>
    <xf numFmtId="0" fontId="4" fillId="0" borderId="2" xfId="0" applyFont="1" applyBorder="1" applyAlignment="1">
      <alignment vertical="bottom"/>
    </xf>
    <xf numFmtId="0" fontId="5" fillId="0" borderId="1" xfId="0" applyFont="1" applyBorder="1" applyAlignment="1">
      <alignment vertical="bottom"/>
    </xf>
    <xf numFmtId="0" fontId="5" fillId="0" borderId="3" xfId="0" applyFont="1" applyBorder="1" applyAlignment="1">
      <alignment vertical="bottom"/>
    </xf>
    <xf numFmtId="0" fontId="5" fillId="0" borderId="1" xfId="0" applyFont="1" applyBorder="1" applyAlignment="1">
      <alignment vertical="bottom"/>
    </xf>
    <xf numFmtId="0" fontId="5" fillId="0" borderId="3" xfId="0" applyFont="1" applyBorder="1" applyAlignment="1">
      <alignment horizontal="left" vertical="bottom"/>
    </xf>
    <xf numFmtId="0" fontId="4" fillId="0" borderId="3" xfId="0" applyFont="1" applyBorder="1" applyAlignment="1">
      <alignment vertical="bottom"/>
    </xf>
    <xf numFmtId="0" fontId="4" fillId="0" borderId="0" xfId="0" applyFont="1" applyBorder="1" applyAlignment="1">
      <alignment vertical="bottom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bottom"/>
    </xf>
    <xf numFmtId="0" fontId="4" fillId="0" borderId="4" xfId="0" applyFont="1" applyBorder="1" applyAlignment="1">
      <alignment horizontal="center" vertical="bottom"/>
    </xf>
    <xf numFmtId="0" fontId="4" fillId="0" borderId="5" xfId="0" applyFont="1" applyBorder="1" applyAlignment="1">
      <alignment horizontal="center" vertical="bottom"/>
    </xf>
    <xf numFmtId="0" fontId="5" fillId="0" borderId="0" xfId="0" applyFont="1" applyBorder="1" applyAlignment="1">
      <alignment horizontal="left" vertical="center" readingOrder="1"/>
    </xf>
    <xf numFmtId="0" fontId="3" fillId="0" borderId="6" xfId="0" applyBorder="1" applyAlignment="1">
      <alignment vertical="bottom"/>
    </xf>
    <xf numFmtId="0" fontId="6" fillId="0" borderId="6" xfId="0" applyFont="1" applyBorder="1" applyAlignment="1">
      <alignment vertical="bottom"/>
    </xf>
    <xf numFmtId="0" fontId="6" fillId="0" borderId="6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3" fillId="0" borderId="7" xfId="0" applyBorder="1" applyAlignment="1">
      <alignment vertical="bottom"/>
    </xf>
    <xf numFmtId="0" fontId="6" fillId="0" borderId="0" xfId="0" applyFont="1" applyBorder="1" applyAlignment="1">
      <alignment vertical="bottom"/>
    </xf>
    <xf numFmtId="0" fontId="7" fillId="0" borderId="6" xfId="0" applyFont="1" applyBorder="1" applyAlignment="1">
      <alignment vertical="bottom"/>
    </xf>
    <xf numFmtId="0" fontId="8" fillId="0" borderId="6" xfId="0" applyFont="1" applyBorder="1" applyAlignment="1">
      <alignment vertical="bottom"/>
    </xf>
    <xf numFmtId="0" fontId="6" fillId="0" borderId="6" xfId="0" applyFont="1" applyFill="1" applyBorder="1" applyAlignment="1">
      <alignment vertical="bottom"/>
    </xf>
    <xf numFmtId="0" fontId="9" fillId="0" borderId="6" xfId="0" applyFont="1" applyBorder="1" applyAlignment="1">
      <alignment vertical="bottom"/>
    </xf>
    <xf numFmtId="0" fontId="7" fillId="0" borderId="1" xfId="0" applyFont="1" applyBorder="1" applyAlignment="1">
      <alignment vertical="bottom"/>
    </xf>
    <xf numFmtId="0" fontId="7" fillId="0" borderId="2" xfId="0" applyFont="1" applyBorder="1" applyAlignment="1">
      <alignment vertical="bottom"/>
    </xf>
    <xf numFmtId="0" fontId="9" fillId="0" borderId="2" xfId="0" applyFont="1" applyBorder="1" applyAlignment="1">
      <alignment vertical="bottom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bottom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bottom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 readingOrder="1"/>
    </xf>
    <xf numFmtId="0" fontId="7" fillId="0" borderId="2" xfId="0" applyFont="1" applyBorder="1" applyAlignment="1">
      <alignment horizontal="left" vertical="center" readingOrder="1"/>
    </xf>
    <xf numFmtId="0" fontId="7" fillId="0" borderId="3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center" vertical="center" readingOrder="1"/>
    </xf>
    <xf numFmtId="0" fontId="6" fillId="0" borderId="2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readingOrder="1"/>
    </xf>
    <xf numFmtId="0" fontId="7" fillId="0" borderId="8" xfId="0" applyFont="1" applyBorder="1" applyAlignment="1">
      <alignment horizontal="left" vertical="center" readingOrder="1"/>
    </xf>
    <xf numFmtId="0" fontId="6" fillId="0" borderId="8" xfId="0" applyFont="1" applyBorder="1" applyAlignment="1">
      <alignment horizontal="left" vertical="center" readingOrder="1"/>
    </xf>
    <xf numFmtId="0" fontId="6" fillId="0" borderId="8" xfId="0" applyFont="1" applyBorder="1" applyAlignment="1">
      <alignment vertical="bottom"/>
    </xf>
    <xf numFmtId="0" fontId="6" fillId="0" borderId="5" xfId="0" applyFont="1" applyBorder="1" applyAlignment="1">
      <alignment vertical="bottom"/>
    </xf>
    <xf numFmtId="0" fontId="7" fillId="0" borderId="6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readingOrder="1"/>
    </xf>
    <xf numFmtId="0" fontId="6" fillId="0" borderId="0" xfId="0" applyFont="1" applyBorder="1" applyAlignment="1">
      <alignment horizontal="left" vertical="center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bottom"/>
    </xf>
    <xf numFmtId="0" fontId="6" fillId="0" borderId="0" xfId="0" applyFont="1" applyBorder="1" applyAlignment="1">
      <alignment horizontal="center" vertical="bottom"/>
    </xf>
    <xf numFmtId="0" fontId="7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 wrapText="1" readingOrder="1"/>
    </xf>
    <xf numFmtId="0" fontId="8" fillId="0" borderId="0" xfId="0" applyFont="1" applyBorder="1" applyAlignment="1">
      <alignment horizontal="left" vertical="center" readingOrder="1"/>
    </xf>
    <xf numFmtId="0" fontId="3" fillId="0" borderId="9" xfId="0" applyBorder="1" applyAlignment="1">
      <alignment vertical="bottom"/>
    </xf>
    <xf numFmtId="0" fontId="9" fillId="0" borderId="0" xfId="0" applyFont="1" applyAlignment="1">
      <alignment vertical="bottom"/>
    </xf>
    <xf numFmtId="0" fontId="4" fillId="0" borderId="4" xfId="0" applyFont="1" applyBorder="1" applyAlignment="1">
      <alignment vertical="bottom"/>
    </xf>
    <xf numFmtId="0" fontId="4" fillId="0" borderId="8" xfId="0" applyFont="1" applyBorder="1" applyAlignment="1">
      <alignment vertical="bottom"/>
    </xf>
    <xf numFmtId="0" fontId="9" fillId="0" borderId="5" xfId="0" applyFont="1" applyBorder="1" applyAlignment="1">
      <alignment vertical="bottom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readingOrder="1"/>
    </xf>
    <xf numFmtId="0" fontId="5" fillId="0" borderId="11" xfId="0" applyFont="1" applyBorder="1" applyAlignment="1">
      <alignment horizontal="left" vertical="center" readingOrder="1"/>
    </xf>
    <xf numFmtId="0" fontId="7" fillId="0" borderId="9" xfId="0" applyFont="1" applyBorder="1" applyAlignment="1">
      <alignment horizontal="left" vertical="center" readingOrder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3" fillId="0" borderId="1" xfId="0" applyNumberFormat="1" applyBorder="1" applyAlignment="1">
      <alignment horizontal="center" vertical="center"/>
    </xf>
    <xf numFmtId="1" fontId="3" fillId="0" borderId="3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left" vertical="center" readingOrder="1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M194"/>
  <sheetViews>
    <sheetView workbookViewId="0" topLeftCell="B1" zoomScale="37">
      <selection activeCell="M37" sqref="M37"/>
    </sheetView>
  </sheetViews>
  <sheetFormatPr defaultRowHeight="15.0" defaultColWidth="10"/>
  <cols>
    <col min="3" max="3" customWidth="1" width="20.140625" style="0"/>
    <col min="4" max="4" customWidth="1" width="12.7109375" style="0"/>
    <col min="5" max="5" customWidth="1" width="12.140625" style="0"/>
    <col min="7" max="7" customWidth="1" width="12.7109375" style="0"/>
    <col min="9" max="9" customWidth="1" width="22.140625" style="0"/>
    <col min="10" max="10" hidden="1" customWidth="1" width="4.4257812" style="0"/>
    <col min="18" max="18" customWidth="1" width="6.8554688" style="0"/>
    <col min="19" max="19" customWidth="1" width="4.0" style="0"/>
    <col min="23" max="23" customWidth="1" width="12.425781" style="0"/>
    <col min="24" max="24" customWidth="1" width="12.5703125" style="0"/>
    <col min="25" max="25" customWidth="1" width="15.425781" style="0"/>
    <col min="28" max="28" customWidth="1" width="4.7109375" style="0"/>
    <col min="29" max="29" hidden="1" customWidth="1" width="5.7109375" style="0"/>
    <col min="30" max="30" hidden="1" customWidth="1" width="9.140625" style="0"/>
    <col min="31" max="31" customWidth="1" width="15.5703125" style="0"/>
    <col min="34" max="34" customWidth="1" width="18.285156" style="0"/>
  </cols>
  <sheetData>
    <row r="1" spans="8:8" ht="78.0" customHeight="1">
      <c r="A1" s="1" t="s">
        <v>47</v>
      </c>
      <c r="B1" s="1"/>
      <c r="C1" s="1"/>
      <c r="D1" s="2"/>
      <c r="E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8:8" ht="36.75" customHeight="1">
      <c r="A2" s="1" t="s">
        <v>46</v>
      </c>
      <c r="B2" s="1"/>
      <c r="C2" s="1"/>
      <c r="D2" s="2"/>
      <c r="E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8:8"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8:8" ht="26.25">
      <c r="A4" s="4"/>
      <c r="B4" s="5"/>
      <c r="C4" s="5"/>
      <c r="D4" s="6" t="s">
        <v>1</v>
      </c>
      <c r="E4" s="7"/>
      <c r="F4" s="8" t="s">
        <v>0</v>
      </c>
      <c r="G4" s="9"/>
      <c r="H4" s="6"/>
      <c r="I4" s="7" t="s">
        <v>3</v>
      </c>
      <c r="J4" s="10"/>
      <c r="L4" s="11"/>
      <c r="M4" s="11"/>
      <c r="N4" s="11"/>
      <c r="O4" s="12"/>
      <c r="P4" s="12"/>
      <c r="Q4" s="12"/>
      <c r="R4" s="12"/>
      <c r="S4" s="12"/>
      <c r="T4" s="12"/>
      <c r="U4" s="12"/>
      <c r="V4" s="12"/>
      <c r="W4" s="12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8:8" ht="25.5" customHeight="1">
      <c r="A5" s="6" t="s">
        <v>2</v>
      </c>
      <c r="B5" s="13"/>
      <c r="C5" s="5"/>
      <c r="D5" s="14"/>
      <c r="E5" s="15"/>
      <c r="F5" s="4"/>
      <c r="G5" s="10"/>
      <c r="H5" s="4"/>
      <c r="I5" s="10"/>
      <c r="J5" s="10"/>
      <c r="L5" s="16"/>
      <c r="M5" s="16"/>
      <c r="N5" s="16"/>
      <c r="O5" s="12"/>
      <c r="P5" s="12"/>
      <c r="Q5" s="12"/>
      <c r="R5" s="12"/>
      <c r="S5" s="12"/>
      <c r="T5" s="12"/>
      <c r="U5" s="12"/>
      <c r="V5" s="12"/>
      <c r="W5" s="12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8:8" ht="15.0" customHeight="1">
      <c r="A6" s="17"/>
      <c r="B6" s="18" t="s">
        <v>4</v>
      </c>
      <c r="C6" s="17"/>
      <c r="D6" s="19">
        <v>50000.0</v>
      </c>
      <c r="E6" s="19"/>
      <c r="F6" s="20">
        <f>D6/(1/0.016)</f>
        <v>800.0</v>
      </c>
      <c r="G6" s="20"/>
      <c r="H6" s="21">
        <f>D6/726.74*30</f>
        <v>2064.011888708479</v>
      </c>
      <c r="I6" s="22"/>
      <c r="J6" s="23"/>
      <c r="L6" s="24"/>
      <c r="M6" s="24"/>
      <c r="N6" s="24"/>
      <c r="O6" s="24"/>
      <c r="P6" s="24"/>
      <c r="Q6" s="24"/>
      <c r="R6" s="24"/>
      <c r="S6" s="2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8:8" ht="15.0" customHeight="1">
      <c r="A7" s="17"/>
      <c r="B7" s="18" t="s">
        <v>21</v>
      </c>
      <c r="C7" s="17"/>
      <c r="D7" s="19">
        <v>50000.0</v>
      </c>
      <c r="E7" s="19"/>
      <c r="F7" s="20">
        <f t="shared" si="0" ref="F7:F38">D7/(1/0.016)</f>
        <v>800.0</v>
      </c>
      <c r="G7" s="20"/>
      <c r="H7" s="21">
        <f>D7/726.74*29</f>
        <v>1995.2114924181965</v>
      </c>
      <c r="I7" s="22"/>
      <c r="J7" s="23"/>
      <c r="L7" s="24"/>
      <c r="M7" s="24"/>
      <c r="N7" s="24"/>
      <c r="O7" s="24"/>
      <c r="P7" s="24"/>
      <c r="Q7" s="24"/>
      <c r="R7" s="24"/>
      <c r="S7" s="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8:8" ht="15.0" customHeight="1">
      <c r="A8" s="17"/>
      <c r="B8" s="18" t="s">
        <v>5</v>
      </c>
      <c r="C8" s="17"/>
      <c r="D8" s="19">
        <v>50000.0</v>
      </c>
      <c r="E8" s="19"/>
      <c r="F8" s="20">
        <f t="shared" si="0"/>
        <v>800.0</v>
      </c>
      <c r="G8" s="20"/>
      <c r="H8" s="21">
        <f>D8/726.74*27</f>
        <v>1857.610699837631</v>
      </c>
      <c r="I8" s="22"/>
      <c r="J8" s="23"/>
      <c r="K8" s="24"/>
      <c r="L8" s="24"/>
      <c r="M8" s="24"/>
      <c r="N8" s="24"/>
      <c r="O8" s="24"/>
      <c r="P8" s="24"/>
      <c r="Q8" s="2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8:8" ht="15.0" customHeight="1">
      <c r="A9" s="17"/>
      <c r="B9" s="18" t="s">
        <v>6</v>
      </c>
      <c r="C9" s="17"/>
      <c r="D9" s="19">
        <v>50000.0</v>
      </c>
      <c r="E9" s="19"/>
      <c r="F9" s="20">
        <f t="shared" si="0"/>
        <v>800.0</v>
      </c>
      <c r="G9" s="20"/>
      <c r="H9" s="21">
        <f>D9/726.74*25</f>
        <v>1720.0099072570658</v>
      </c>
      <c r="I9" s="22"/>
      <c r="J9" s="23"/>
      <c r="K9" s="24"/>
      <c r="L9" s="24"/>
      <c r="M9" s="24"/>
      <c r="N9" s="24"/>
      <c r="O9" s="24"/>
      <c r="P9" s="24"/>
      <c r="Q9" s="2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8:8" ht="15.0" customHeight="1">
      <c r="A10" s="17"/>
      <c r="B10" s="18" t="s">
        <v>7</v>
      </c>
      <c r="C10" s="17"/>
      <c r="D10" s="19">
        <v>50000.0</v>
      </c>
      <c r="E10" s="19"/>
      <c r="F10" s="20">
        <f t="shared" si="0"/>
        <v>800.0</v>
      </c>
      <c r="G10" s="20"/>
      <c r="H10" s="21">
        <f>D10/726.74*24</f>
        <v>1651.2095109667832</v>
      </c>
      <c r="I10" s="22"/>
      <c r="J10" s="23"/>
      <c r="K10" s="24"/>
      <c r="L10" s="24"/>
      <c r="M10" s="24"/>
      <c r="N10" s="24"/>
      <c r="O10" s="24"/>
      <c r="P10" s="24"/>
      <c r="Q10" s="2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8:8" ht="15.0" customHeight="1">
      <c r="A11" s="17"/>
      <c r="B11" s="18" t="s">
        <v>8</v>
      </c>
      <c r="C11" s="17"/>
      <c r="D11" s="19">
        <v>50000.0</v>
      </c>
      <c r="E11" s="19"/>
      <c r="F11" s="20">
        <f t="shared" si="0"/>
        <v>800.0</v>
      </c>
      <c r="G11" s="20"/>
      <c r="H11" s="21">
        <f>D11/726.74*23</f>
        <v>1582.4091146765006</v>
      </c>
      <c r="I11" s="22"/>
      <c r="J11" s="23"/>
      <c r="K11" s="24"/>
      <c r="L11" s="24"/>
      <c r="M11" s="24"/>
      <c r="N11" s="24"/>
      <c r="O11" s="24"/>
      <c r="P11" s="24"/>
      <c r="Q11" s="2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8:8" ht="15.0" customHeight="1">
      <c r="A12" s="17"/>
      <c r="B12" s="18" t="s">
        <v>9</v>
      </c>
      <c r="C12" s="17"/>
      <c r="D12" s="19">
        <v>50000.0</v>
      </c>
      <c r="E12" s="19"/>
      <c r="F12" s="20">
        <f t="shared" si="0"/>
        <v>800.0</v>
      </c>
      <c r="G12" s="20"/>
      <c r="H12" s="21">
        <f>D12/726.74*22</f>
        <v>1513.608718386218</v>
      </c>
      <c r="I12" s="22"/>
      <c r="J12" s="23"/>
      <c r="K12" s="24"/>
      <c r="L12" s="24"/>
      <c r="M12" s="24"/>
      <c r="N12" s="24"/>
      <c r="O12" s="24"/>
      <c r="P12" s="24"/>
      <c r="Q12" s="2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8:8" ht="15.0" customHeight="1">
      <c r="A13" s="17"/>
      <c r="B13" s="18" t="s">
        <v>10</v>
      </c>
      <c r="C13" s="17"/>
      <c r="D13" s="19">
        <v>50000.0</v>
      </c>
      <c r="E13" s="19"/>
      <c r="F13" s="20">
        <f t="shared" si="0"/>
        <v>800.0</v>
      </c>
      <c r="G13" s="20"/>
      <c r="H13" s="21">
        <f>D13/726.74*21</f>
        <v>1444.8083220959354</v>
      </c>
      <c r="I13" s="22"/>
      <c r="J13" s="23"/>
      <c r="K13" s="24"/>
      <c r="L13" s="24"/>
      <c r="M13" s="24"/>
      <c r="N13" s="24"/>
      <c r="O13" s="24"/>
      <c r="P13" s="24"/>
      <c r="Q13" s="2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8:8" ht="15.0" customHeight="1">
      <c r="A14" s="17"/>
      <c r="B14" s="18" t="s">
        <v>11</v>
      </c>
      <c r="C14" s="17"/>
      <c r="D14" s="19">
        <v>50000.0</v>
      </c>
      <c r="E14" s="19"/>
      <c r="F14" s="20">
        <f t="shared" si="0"/>
        <v>800.0</v>
      </c>
      <c r="G14" s="20"/>
      <c r="H14" s="21">
        <f>D14/726.74*20</f>
        <v>1376.0079258056526</v>
      </c>
      <c r="I14" s="22"/>
      <c r="J14" s="23"/>
      <c r="K14" s="24"/>
      <c r="L14" s="24"/>
      <c r="M14" s="24"/>
      <c r="N14" s="24"/>
      <c r="O14" s="24"/>
      <c r="P14" s="24"/>
      <c r="Q14" s="2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8:8" ht="15.0" customHeight="1">
      <c r="A15" s="17"/>
      <c r="B15" s="18" t="s">
        <v>12</v>
      </c>
      <c r="C15" s="17"/>
      <c r="D15" s="20">
        <v>42000.0</v>
      </c>
      <c r="E15" s="20"/>
      <c r="F15" s="20">
        <f t="shared" si="0"/>
        <v>672.0</v>
      </c>
      <c r="G15" s="20"/>
      <c r="H15" s="21">
        <f>D15/726.74*18</f>
        <v>1040.2619919090735</v>
      </c>
      <c r="I15" s="22"/>
      <c r="J15" s="23"/>
      <c r="K15" s="24"/>
      <c r="L15" s="24"/>
      <c r="M15" s="24"/>
      <c r="N15" s="24"/>
      <c r="O15" s="24"/>
      <c r="P15" s="24"/>
      <c r="Q15" s="2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8:8" ht="15.0" customHeight="1">
      <c r="A16" s="17"/>
      <c r="B16" s="18" t="s">
        <v>13</v>
      </c>
      <c r="C16" s="17"/>
      <c r="D16" s="20">
        <v>30000.0</v>
      </c>
      <c r="E16" s="20"/>
      <c r="F16" s="20">
        <f t="shared" si="0"/>
        <v>480.0</v>
      </c>
      <c r="G16" s="20"/>
      <c r="H16" s="21">
        <f>D16/726.74*15</f>
        <v>619.2035666125437</v>
      </c>
      <c r="I16" s="22"/>
      <c r="J16" s="23"/>
      <c r="K16" s="24"/>
      <c r="L16" s="24"/>
      <c r="M16" s="24"/>
      <c r="N16" s="24"/>
      <c r="O16" s="24"/>
      <c r="P16" s="24"/>
      <c r="Q16" s="2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8:8" ht="15.0" customHeight="1">
      <c r="A17" s="17"/>
      <c r="B17" s="18" t="s">
        <v>14</v>
      </c>
      <c r="C17" s="17"/>
      <c r="D17" s="20">
        <v>30000.0</v>
      </c>
      <c r="E17" s="20"/>
      <c r="F17" s="20">
        <f t="shared" si="0"/>
        <v>480.0</v>
      </c>
      <c r="G17" s="20"/>
      <c r="H17" s="21">
        <f>D17/726.74*12</f>
        <v>495.36285329003493</v>
      </c>
      <c r="I17" s="22"/>
      <c r="J17" s="23"/>
      <c r="K17" s="24"/>
      <c r="L17" s="24"/>
      <c r="M17" s="24"/>
      <c r="N17" s="24"/>
      <c r="O17" s="24"/>
      <c r="P17" s="24"/>
      <c r="Q17" s="2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8:8" ht="15.0" customHeight="1">
      <c r="A18" s="17"/>
      <c r="B18" s="18" t="s">
        <v>15</v>
      </c>
      <c r="C18" s="17"/>
      <c r="D18" s="20">
        <v>30000.0</v>
      </c>
      <c r="E18" s="20"/>
      <c r="F18" s="20">
        <f t="shared" si="0"/>
        <v>480.0</v>
      </c>
      <c r="G18" s="20"/>
      <c r="H18" s="21">
        <f>D18/726.74*10</f>
        <v>412.80237774169575</v>
      </c>
      <c r="I18" s="22"/>
      <c r="J18" s="23"/>
      <c r="K18" s="24"/>
      <c r="L18" s="24"/>
      <c r="M18" s="24"/>
      <c r="N18" s="24"/>
      <c r="O18" s="24"/>
      <c r="P18" s="24"/>
      <c r="Q18" s="2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8:8" ht="24.0" customHeight="1">
      <c r="A19" s="25" t="s">
        <v>16</v>
      </c>
      <c r="B19" s="25"/>
      <c r="C19" s="17"/>
      <c r="D19" s="20"/>
      <c r="E19" s="20"/>
      <c r="F19" s="20"/>
      <c r="G19" s="20"/>
      <c r="H19" s="21"/>
      <c r="I19" s="22"/>
      <c r="J19" s="23"/>
      <c r="K19" s="1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8:8" ht="15.0" customHeight="1">
      <c r="A20" s="26"/>
      <c r="B20" s="27" t="s">
        <v>4</v>
      </c>
      <c r="C20" s="17"/>
      <c r="D20" s="20">
        <v>28000.0</v>
      </c>
      <c r="E20" s="20"/>
      <c r="F20" s="20">
        <f t="shared" si="0"/>
        <v>448.0</v>
      </c>
      <c r="G20" s="20"/>
      <c r="H20" s="21">
        <f>D20/726.74*30</f>
        <v>1155.8466576767482</v>
      </c>
      <c r="I20" s="22"/>
      <c r="J20" s="23"/>
      <c r="K20" s="24"/>
      <c r="L20" s="24"/>
      <c r="M20" s="24"/>
      <c r="N20" s="24"/>
      <c r="O20" s="2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8:8" ht="15.0" customHeight="1">
      <c r="A21" s="26"/>
      <c r="B21" s="27" t="s">
        <v>21</v>
      </c>
      <c r="C21" s="17"/>
      <c r="D21" s="20">
        <v>28000.0</v>
      </c>
      <c r="E21" s="20"/>
      <c r="F21" s="20">
        <f t="shared" si="0"/>
        <v>448.0</v>
      </c>
      <c r="G21" s="20"/>
      <c r="H21" s="21">
        <f>D21/726.74*29</f>
        <v>1117.31843575419</v>
      </c>
      <c r="I21" s="22"/>
      <c r="J21" s="23"/>
      <c r="K21" s="24"/>
      <c r="L21" s="24"/>
      <c r="M21" s="24"/>
      <c r="N21" s="24"/>
      <c r="O21" s="2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8:8" ht="15.0" customHeight="1">
      <c r="A22" s="17"/>
      <c r="B22" s="27" t="s">
        <v>5</v>
      </c>
      <c r="C22" s="17"/>
      <c r="D22" s="20">
        <v>28000.0</v>
      </c>
      <c r="E22" s="20"/>
      <c r="F22" s="20">
        <f t="shared" si="0"/>
        <v>448.0</v>
      </c>
      <c r="G22" s="20"/>
      <c r="H22" s="21">
        <f>D22/726.74*27</f>
        <v>1040.2619919090735</v>
      </c>
      <c r="I22" s="22"/>
      <c r="J22" s="23"/>
      <c r="K22" s="24"/>
      <c r="L22" s="24"/>
      <c r="M22" s="24"/>
      <c r="N22" s="24"/>
      <c r="O22" s="2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8:8" ht="15.0" customHeight="1">
      <c r="A23" s="17"/>
      <c r="B23" s="27" t="s">
        <v>6</v>
      </c>
      <c r="C23" s="17"/>
      <c r="D23" s="20">
        <v>28000.0</v>
      </c>
      <c r="E23" s="20"/>
      <c r="F23" s="20">
        <f t="shared" si="0"/>
        <v>448.0</v>
      </c>
      <c r="G23" s="20"/>
      <c r="H23" s="21">
        <f>D23/726.74*25</f>
        <v>963.2055480639568</v>
      </c>
      <c r="I23" s="22"/>
      <c r="J23" s="23"/>
      <c r="K23" s="24"/>
      <c r="L23" s="24"/>
      <c r="M23" s="24"/>
      <c r="N23" s="24"/>
      <c r="O23" s="2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8:8" ht="15.0" customHeight="1">
      <c r="A24" s="17"/>
      <c r="B24" s="27" t="s">
        <v>7</v>
      </c>
      <c r="C24" s="17"/>
      <c r="D24" s="20">
        <v>28000.0</v>
      </c>
      <c r="E24" s="20"/>
      <c r="F24" s="20">
        <f t="shared" si="0"/>
        <v>448.0</v>
      </c>
      <c r="G24" s="20"/>
      <c r="H24" s="21">
        <f>D24/726.74*24</f>
        <v>924.6773261413986</v>
      </c>
      <c r="I24" s="22"/>
      <c r="J24" s="23"/>
      <c r="K24" s="24"/>
      <c r="L24" s="24"/>
      <c r="M24" s="24"/>
      <c r="N24" s="24"/>
      <c r="O24" s="2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8:8" ht="15.0" customHeight="1">
      <c r="A25" s="17"/>
      <c r="B25" s="27" t="s">
        <v>9</v>
      </c>
      <c r="C25" s="17"/>
      <c r="D25" s="20">
        <v>28000.0</v>
      </c>
      <c r="E25" s="20"/>
      <c r="F25" s="20">
        <f t="shared" si="0"/>
        <v>448.0</v>
      </c>
      <c r="G25" s="20"/>
      <c r="H25" s="21">
        <f>D25/726.74*22</f>
        <v>847.620882296282</v>
      </c>
      <c r="I25" s="22"/>
      <c r="J25" s="23"/>
      <c r="K25" s="24"/>
      <c r="L25" s="24"/>
      <c r="M25" s="24"/>
      <c r="N25" s="24"/>
      <c r="O25" s="2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8:8" ht="15.0" customHeight="1">
      <c r="A26" s="17"/>
      <c r="B26" s="27" t="s">
        <v>10</v>
      </c>
      <c r="C26" s="17"/>
      <c r="D26" s="20">
        <v>28000.0</v>
      </c>
      <c r="E26" s="20"/>
      <c r="F26" s="20">
        <f t="shared" si="0"/>
        <v>448.0</v>
      </c>
      <c r="G26" s="20"/>
      <c r="H26" s="21">
        <f>D26/726.74*21</f>
        <v>809.0926603737238</v>
      </c>
      <c r="I26" s="22"/>
      <c r="J26" s="23"/>
      <c r="K26" s="24"/>
      <c r="L26" s="24"/>
      <c r="M26" s="24"/>
      <c r="N26" s="24"/>
      <c r="O26" s="2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8:8" ht="15.0" customHeight="1">
      <c r="A27" s="17"/>
      <c r="B27" s="27" t="s">
        <v>11</v>
      </c>
      <c r="C27" s="17"/>
      <c r="D27" s="20">
        <v>28000.0</v>
      </c>
      <c r="E27" s="20"/>
      <c r="F27" s="20">
        <f t="shared" si="0"/>
        <v>448.0</v>
      </c>
      <c r="G27" s="20"/>
      <c r="H27" s="21">
        <f>D27/726.74*20</f>
        <v>770.5644384511654</v>
      </c>
      <c r="I27" s="22"/>
      <c r="J27" s="23"/>
      <c r="K27" s="24"/>
      <c r="L27" s="24"/>
      <c r="M27" s="24"/>
      <c r="N27" s="24"/>
      <c r="O27" s="2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8:8" ht="15.0" customHeight="1">
      <c r="A28" s="17"/>
      <c r="B28" s="27" t="s">
        <v>12</v>
      </c>
      <c r="C28" s="17"/>
      <c r="D28" s="20">
        <v>22000.0</v>
      </c>
      <c r="E28" s="20"/>
      <c r="F28" s="20">
        <f t="shared" si="0"/>
        <v>352.0</v>
      </c>
      <c r="G28" s="20"/>
      <c r="H28" s="21">
        <f>D28/726.74*18</f>
        <v>544.8991386190385</v>
      </c>
      <c r="I28" s="22"/>
      <c r="J28" s="23"/>
      <c r="K28" s="24"/>
      <c r="L28" s="24"/>
      <c r="M28" s="24"/>
      <c r="N28" s="24"/>
      <c r="O28" s="2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8:8" ht="15.0" customHeight="1">
      <c r="A29" s="17"/>
      <c r="B29" s="27" t="s">
        <v>13</v>
      </c>
      <c r="C29" s="17"/>
      <c r="D29" s="20">
        <v>17000.0</v>
      </c>
      <c r="E29" s="20"/>
      <c r="F29" s="20">
        <f t="shared" si="0"/>
        <v>272.0</v>
      </c>
      <c r="G29" s="20"/>
      <c r="H29" s="21">
        <f>D29/726.74*15</f>
        <v>350.8820210804414</v>
      </c>
      <c r="I29" s="22"/>
      <c r="J29" s="23"/>
      <c r="K29" s="24"/>
      <c r="L29" s="24"/>
      <c r="M29" s="24"/>
      <c r="N29" s="24"/>
      <c r="O29" s="2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8:8" ht="15.0" customHeight="1">
      <c r="A30" s="17"/>
      <c r="B30" s="27" t="s">
        <v>14</v>
      </c>
      <c r="C30" s="17"/>
      <c r="D30" s="20">
        <v>17000.0</v>
      </c>
      <c r="E30" s="20"/>
      <c r="F30" s="20">
        <f t="shared" si="0"/>
        <v>272.0</v>
      </c>
      <c r="G30" s="20"/>
      <c r="H30" s="21">
        <f>D30/726.74*12</f>
        <v>280.70561686435315</v>
      </c>
      <c r="I30" s="22"/>
      <c r="J30" s="23"/>
      <c r="K30" s="24"/>
      <c r="L30" s="24"/>
      <c r="M30" s="24"/>
      <c r="N30" s="24"/>
      <c r="O30" s="2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8:8" ht="15.0" customHeight="1">
      <c r="A31" s="17"/>
      <c r="B31" s="27" t="s">
        <v>15</v>
      </c>
      <c r="C31" s="17"/>
      <c r="D31" s="20">
        <v>17000.0</v>
      </c>
      <c r="E31" s="20"/>
      <c r="F31" s="20">
        <f t="shared" si="0"/>
        <v>272.0</v>
      </c>
      <c r="G31" s="20"/>
      <c r="H31" s="21">
        <f>D31/726.74*10</f>
        <v>233.92134738696092</v>
      </c>
      <c r="I31" s="22"/>
      <c r="J31" s="23"/>
      <c r="K31" s="24"/>
      <c r="L31" s="24"/>
      <c r="M31" s="24"/>
      <c r="N31" s="24"/>
      <c r="O31" s="2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8:8" ht="20.25" customHeight="1">
      <c r="A32" s="25" t="s">
        <v>22</v>
      </c>
      <c r="B32" s="25"/>
      <c r="C32" s="28"/>
      <c r="D32" s="20">
        <v>10000.0</v>
      </c>
      <c r="E32" s="20"/>
      <c r="F32" s="20">
        <f>D32/(1/0.016)</f>
        <v>160.0</v>
      </c>
      <c r="G32" s="20"/>
      <c r="H32" s="21">
        <f t="shared" si="1" ref="H32">D32/726.74*30</f>
        <v>412.8023777416958</v>
      </c>
      <c r="I32" s="22"/>
      <c r="J32" s="23"/>
      <c r="L32" s="24"/>
      <c r="M32" s="24"/>
      <c r="N32" s="24"/>
      <c r="O32" s="24"/>
      <c r="P32" s="24"/>
      <c r="Q32" s="2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8:8" ht="20.25" customHeight="1">
      <c r="A33" s="29"/>
      <c r="B33" s="30"/>
      <c r="C33" s="31"/>
      <c r="D33" s="32"/>
      <c r="E33" s="32"/>
      <c r="F33" s="32"/>
      <c r="G33" s="32"/>
      <c r="H33" s="21"/>
      <c r="I33" s="22"/>
      <c r="J33" s="23"/>
      <c r="L33" s="24"/>
      <c r="M33" s="24"/>
      <c r="N33" s="24"/>
      <c r="O33" s="24"/>
      <c r="P33" s="24"/>
      <c r="Q33" s="2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8:8" ht="22.5" customHeight="1">
      <c r="A34" s="25" t="s">
        <v>17</v>
      </c>
      <c r="B34" s="25"/>
      <c r="C34" s="28"/>
      <c r="D34" s="20">
        <v>10000.0</v>
      </c>
      <c r="E34" s="20"/>
      <c r="F34" s="20">
        <f t="shared" si="0"/>
        <v>160.0</v>
      </c>
      <c r="G34" s="20"/>
      <c r="H34" s="21">
        <f>D34/726.74*20</f>
        <v>275.20158516113054</v>
      </c>
      <c r="I34" s="22"/>
      <c r="J34" s="23"/>
      <c r="L34" s="24"/>
      <c r="M34" s="24"/>
      <c r="N34" s="24"/>
      <c r="O34" s="24"/>
      <c r="P34" s="24"/>
      <c r="Q34" s="2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8:8" ht="22.5" customHeight="1">
      <c r="A35" s="29"/>
      <c r="B35" s="30"/>
      <c r="C35" s="31"/>
      <c r="D35" s="32"/>
      <c r="E35" s="32"/>
      <c r="F35" s="32"/>
      <c r="G35" s="32"/>
      <c r="H35" s="21"/>
      <c r="I35" s="22"/>
      <c r="J35" s="23"/>
      <c r="L35" s="24"/>
      <c r="M35" s="24"/>
      <c r="N35" s="24"/>
      <c r="O35" s="24"/>
      <c r="P35" s="24"/>
      <c r="Q35" s="24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8:8" ht="18.0" customHeight="1">
      <c r="A36" s="25" t="s">
        <v>23</v>
      </c>
      <c r="B36" s="25"/>
      <c r="C36" s="28"/>
      <c r="D36" s="20">
        <v>10000.0</v>
      </c>
      <c r="E36" s="20"/>
      <c r="F36" s="20">
        <f t="shared" si="0"/>
        <v>160.0</v>
      </c>
      <c r="G36" s="20"/>
      <c r="H36" s="21">
        <f>D36/726.74*15</f>
        <v>206.4011888708479</v>
      </c>
      <c r="I36" s="22"/>
      <c r="J36" s="23"/>
      <c r="L36" s="24"/>
      <c r="M36" s="24"/>
      <c r="N36" s="24"/>
      <c r="O36" s="24"/>
      <c r="P36" s="24"/>
      <c r="Q36" s="24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8:8" ht="18.0" customHeight="1">
      <c r="A37" s="29"/>
      <c r="B37" s="30"/>
      <c r="C37" s="31"/>
      <c r="D37" s="32"/>
      <c r="E37" s="32"/>
      <c r="F37" s="32"/>
      <c r="G37" s="32"/>
      <c r="H37" s="21"/>
      <c r="I37" s="22"/>
      <c r="J37" s="2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4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8:8" ht="27.75" customHeight="1">
      <c r="A38" s="25" t="s">
        <v>18</v>
      </c>
      <c r="B38" s="28"/>
      <c r="C38" s="28"/>
      <c r="D38" s="20">
        <v>9000.0</v>
      </c>
      <c r="E38" s="20"/>
      <c r="F38" s="20">
        <f t="shared" si="0"/>
        <v>144.0</v>
      </c>
      <c r="G38" s="20"/>
      <c r="H38" s="21">
        <f>D38/726.74*10</f>
        <v>123.84071332250875</v>
      </c>
      <c r="I38" s="22"/>
      <c r="J38" s="23"/>
      <c r="L38" s="16"/>
      <c r="M38" s="16"/>
      <c r="N38" s="24"/>
      <c r="O38" s="24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8:8" ht="19.5" customHeight="1">
      <c r="A39" s="33"/>
      <c r="B39" s="31"/>
      <c r="C39" s="31"/>
      <c r="D39" s="34"/>
      <c r="E39" s="35"/>
      <c r="F39" s="36"/>
      <c r="G39" s="36"/>
      <c r="H39" s="37"/>
      <c r="I39" s="34"/>
      <c r="J39" s="23"/>
      <c r="L39" s="38"/>
      <c r="M39" s="38"/>
      <c r="N39" s="38"/>
      <c r="O39" s="24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8:8" ht="24.0" customHeight="1">
      <c r="A40" s="39"/>
      <c r="B40" s="40"/>
      <c r="C40" s="41"/>
      <c r="D40" s="42"/>
      <c r="E40" s="43"/>
      <c r="F40" s="36"/>
      <c r="G40" s="36"/>
      <c r="H40" s="21">
        <f t="shared" si="2" ref="H40">D40/388.2*12</f>
        <v>0.0</v>
      </c>
      <c r="I40" s="22"/>
      <c r="J40" s="23"/>
      <c r="L40" s="44"/>
      <c r="M40" s="44"/>
      <c r="N40" s="4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8:8" ht="15.0" customHeight="1">
      <c r="A41" s="45"/>
      <c r="B41" s="46"/>
      <c r="C41" s="46"/>
      <c r="D41" s="47"/>
      <c r="E41" s="48"/>
      <c r="F41" s="48"/>
      <c r="G41" s="48"/>
      <c r="H41" s="48"/>
      <c r="I41" s="49"/>
      <c r="J41" s="2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8:8" ht="46.5" customHeight="1">
      <c r="A42" s="50" t="s">
        <v>43</v>
      </c>
      <c r="B42" s="50"/>
      <c r="C42" s="50"/>
      <c r="D42" s="19" t="s">
        <v>45</v>
      </c>
      <c r="E42" s="19"/>
      <c r="F42" s="20"/>
      <c r="G42" s="20"/>
      <c r="H42" s="36"/>
      <c r="I42" s="51"/>
      <c r="J42" s="2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8:8" ht="23.25" customHeight="1">
      <c r="A43" s="52"/>
      <c r="B43" s="52"/>
      <c r="C43" s="52"/>
      <c r="D43" s="53"/>
      <c r="E43" s="24"/>
      <c r="F43" s="24"/>
      <c r="G43" s="24"/>
      <c r="H43" s="24"/>
      <c r="I43" s="24"/>
      <c r="J43" s="2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8:8" ht="48.0" customHeight="1">
      <c r="A44" s="54"/>
      <c r="B44" s="54"/>
      <c r="C44" s="54"/>
      <c r="D44" s="55"/>
      <c r="E44" s="55"/>
      <c r="F44" s="56"/>
      <c r="G44" s="56"/>
      <c r="H44" s="24"/>
      <c r="I44" s="57"/>
      <c r="J44" s="2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8:8" ht="25.5" customHeight="1">
      <c r="A45" s="58"/>
      <c r="B45" s="58"/>
      <c r="C45" s="58"/>
      <c r="D45" s="59"/>
      <c r="E45" s="24"/>
      <c r="F45" s="24"/>
      <c r="G45" s="24"/>
      <c r="H45" s="24"/>
      <c r="I45" s="24"/>
      <c r="J45" s="2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8:8" ht="46.5" customHeight="1">
      <c r="A46" s="54"/>
      <c r="B46" s="54"/>
      <c r="C46" s="54"/>
      <c r="D46" s="53"/>
      <c r="E46" s="24"/>
      <c r="F46" s="24"/>
      <c r="G46" s="24"/>
      <c r="H46" s="24"/>
      <c r="I46" s="24"/>
      <c r="J46" s="2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8:8" ht="29.25" customHeight="1">
      <c r="A47" s="58"/>
      <c r="B47" s="58"/>
      <c r="C47" s="58"/>
      <c r="D47" s="53"/>
      <c r="E47" s="24"/>
      <c r="F47" s="24"/>
      <c r="G47" s="24"/>
      <c r="H47" s="24"/>
      <c r="I47" s="24"/>
      <c r="J47" s="2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8:8" ht="50.25" customHeight="1">
      <c r="A48" s="54"/>
      <c r="B48" s="54"/>
      <c r="C48" s="54"/>
      <c r="D48" s="53"/>
      <c r="E48" s="24"/>
      <c r="F48" s="24"/>
      <c r="G48" s="24"/>
      <c r="H48" s="24"/>
      <c r="I48" s="24"/>
      <c r="J48" s="2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8:8" ht="15.0" customHeight="1">
      <c r="A49" s="3"/>
      <c r="B49" s="60"/>
      <c r="C49" s="3"/>
      <c r="D49" s="3"/>
      <c r="E49" s="3"/>
      <c r="F49" s="3"/>
      <c r="G49" s="3"/>
      <c r="H49" s="3"/>
      <c r="I49" s="3"/>
      <c r="J49" s="2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8:8" ht="15.0" customHeight="1">
      <c r="A50" s="3"/>
      <c r="B50" s="3"/>
      <c r="C50" s="3"/>
      <c r="D50" s="3"/>
      <c r="E50" s="3"/>
      <c r="F50" s="3"/>
      <c r="G50" s="3"/>
      <c r="H50" s="3"/>
      <c r="I50" s="3"/>
      <c r="J50" s="2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8:8" ht="15.0" customHeight="1">
      <c r="A51" s="3"/>
      <c r="B51" s="3"/>
      <c r="C51" s="3"/>
      <c r="D51" s="3"/>
      <c r="E51" s="3"/>
      <c r="F51" s="3"/>
      <c r="G51" s="3"/>
      <c r="H51" s="3"/>
      <c r="I51" s="3"/>
      <c r="J51" s="2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8:8" ht="15.0" customHeight="1">
      <c r="A52" s="3"/>
      <c r="B52" s="3"/>
      <c r="C52" s="3"/>
      <c r="D52" s="3"/>
      <c r="E52" s="3"/>
      <c r="F52" s="3"/>
      <c r="G52" s="3"/>
      <c r="H52" s="3"/>
      <c r="I52" s="3"/>
      <c r="J52" s="2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8:8" ht="15.0" customHeight="1">
      <c r="A53" s="3"/>
      <c r="B53" s="3"/>
      <c r="C53" s="3"/>
      <c r="D53" s="3"/>
      <c r="E53" s="3"/>
      <c r="F53" s="3"/>
      <c r="G53" s="3"/>
      <c r="H53" s="3"/>
      <c r="I53" s="3"/>
      <c r="J53" s="2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8:8" ht="15.0" customHeight="1">
      <c r="A54" s="3"/>
      <c r="B54" s="3"/>
      <c r="C54" s="3"/>
      <c r="D54" s="3"/>
      <c r="E54" s="3"/>
      <c r="F54" s="3"/>
      <c r="G54" s="3"/>
      <c r="H54" s="3"/>
      <c r="I54" s="3"/>
      <c r="J54" s="2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8:8" ht="15.0" customHeight="1">
      <c r="A55" s="3"/>
      <c r="B55" s="3"/>
      <c r="C55" s="3"/>
      <c r="D55" s="3"/>
      <c r="E55" s="3"/>
      <c r="F55" s="3"/>
      <c r="G55" s="3"/>
      <c r="H55" s="3"/>
      <c r="I55" s="3"/>
      <c r="J55" s="2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8:8" ht="15.0" customHeight="1">
      <c r="A56" s="3"/>
      <c r="B56" s="3"/>
      <c r="C56" s="3"/>
      <c r="D56" s="3"/>
      <c r="E56" s="3"/>
      <c r="F56" s="3"/>
      <c r="G56" s="3"/>
      <c r="H56" s="3"/>
      <c r="I56" s="3"/>
      <c r="J56" s="2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8:8" ht="15.0" customHeight="1">
      <c r="A57" s="3"/>
      <c r="B57" s="3"/>
      <c r="C57" s="3"/>
      <c r="D57" s="3"/>
      <c r="E57" s="3"/>
      <c r="F57" s="3"/>
      <c r="G57" s="3"/>
      <c r="H57" s="3"/>
      <c r="I57" s="3"/>
      <c r="J57" s="2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8:8" ht="15.0" customHeight="1">
      <c r="A58" s="3"/>
      <c r="B58" s="3"/>
      <c r="C58" s="3"/>
      <c r="D58" s="3"/>
      <c r="E58" s="3"/>
      <c r="F58" s="3"/>
      <c r="G58" s="3"/>
      <c r="H58" s="3"/>
      <c r="I58" s="3"/>
      <c r="J58" s="2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8:8" ht="15.0" customHeight="1">
      <c r="A59" s="3"/>
      <c r="B59" s="3"/>
      <c r="C59" s="3"/>
      <c r="D59" s="3"/>
      <c r="E59" s="3"/>
      <c r="F59" s="3"/>
      <c r="G59" s="3"/>
      <c r="H59" s="3"/>
      <c r="I59" s="3"/>
      <c r="J59" s="2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8:8" ht="15.0" customHeight="1">
      <c r="A60" s="3"/>
      <c r="B60" s="3"/>
      <c r="C60" s="3"/>
      <c r="D60" s="3"/>
      <c r="E60" s="3"/>
      <c r="F60" s="3"/>
      <c r="G60" s="3"/>
      <c r="H60" s="3"/>
      <c r="I60" s="3"/>
      <c r="J60" s="2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8:8" ht="15.0" customHeight="1">
      <c r="A61" s="3"/>
      <c r="B61" s="3"/>
      <c r="C61" s="3"/>
      <c r="D61" s="3"/>
      <c r="E61" s="3"/>
      <c r="F61" s="3"/>
      <c r="G61" s="3"/>
      <c r="H61" s="3"/>
      <c r="I61" s="3"/>
      <c r="J61" s="2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8:8" ht="15.0" customHeight="1">
      <c r="A62" s="3"/>
      <c r="B62" s="3"/>
      <c r="C62" s="3"/>
      <c r="D62" s="3"/>
      <c r="E62" s="3"/>
      <c r="F62" s="3"/>
      <c r="G62" s="3"/>
      <c r="H62" s="3"/>
      <c r="I62" s="3"/>
      <c r="J62" s="2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8:8" ht="15.0" customHeight="1">
      <c r="A63" s="3"/>
      <c r="B63" s="3"/>
      <c r="C63" s="3"/>
      <c r="D63" s="3"/>
      <c r="E63" s="3"/>
      <c r="F63" s="3"/>
      <c r="G63" s="3"/>
      <c r="H63" s="3"/>
      <c r="I63" s="3"/>
      <c r="J63" s="61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8:8">
      <c r="A64" s="3"/>
      <c r="B64" s="3"/>
      <c r="C64" s="3"/>
      <c r="D64" s="3"/>
      <c r="E64" s="3"/>
      <c r="F64" s="3"/>
      <c r="G64" s="3"/>
      <c r="H64" s="3"/>
      <c r="I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8:8"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8:8"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8:8"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8:8"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8:8"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8:8"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8:8"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8:8"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8:8"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8:8"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8:8"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8:8"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8:8"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8:8"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8:8"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8:8"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8:8"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8:8"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8:8"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8:8"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8:8"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8:8"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8:8"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8:8"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8:8"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8:8"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8:8"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8:8"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8:8"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8:8"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8:8"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8:8"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8:8"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8:8"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8:8"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8:8"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8:8"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8:8"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8:8"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8:8"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8:8"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8:8"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8:8"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8:8"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8:8"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8:8"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8:8"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8:8"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8:8"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8:8"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8:8"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8:8"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8:8"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8:8"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8:8"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8:8"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8:8"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8:8"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8:8"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8:8"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8:8"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8:8"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8:8"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8:8"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8:8"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8:8"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8:8"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8:8"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8:8"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8:8"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8:8"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8:8"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8:8"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8:8"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8:8"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8:8"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8:8"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8:8"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8:8"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8:8"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8:8"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8:8"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8:8"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8:8"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8:8"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8:8"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8:8"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8:8"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8:8"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8:8"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8:8"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8:8"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8:8"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8:8"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8:8"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8:8"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8:8"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8:8"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8:8"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8:8"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8:8"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8:8"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8:8"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8:8"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8:8"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8:8"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8:8"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8:8"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8:8"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8:8"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8:8"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8:8"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8:8"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8:8"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8:8"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8:8"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8:8"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8:8"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8:8"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8:8"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8:8"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8:8"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8:8"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8:8"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8:8"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8:8"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8:8"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8:8"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8:8"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8:8"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</sheetData>
  <mergeCells count="109">
    <mergeCell ref="T4:U5"/>
    <mergeCell ref="H6:I6"/>
    <mergeCell ref="H7:I7"/>
    <mergeCell ref="V4:W5"/>
    <mergeCell ref="D6:E6"/>
    <mergeCell ref="D7:E7"/>
    <mergeCell ref="H11:I11"/>
    <mergeCell ref="D25:E25"/>
    <mergeCell ref="F14:G14"/>
    <mergeCell ref="F15:G15"/>
    <mergeCell ref="F6:G6"/>
    <mergeCell ref="D31:E31"/>
    <mergeCell ref="D30:E30"/>
    <mergeCell ref="D29:E29"/>
    <mergeCell ref="D23:E23"/>
    <mergeCell ref="F11:G11"/>
    <mergeCell ref="D22:E22"/>
    <mergeCell ref="A42:C42"/>
    <mergeCell ref="F25:G25"/>
    <mergeCell ref="H35:I35"/>
    <mergeCell ref="O4:S5"/>
    <mergeCell ref="F12:G12"/>
    <mergeCell ref="D10:E10"/>
    <mergeCell ref="D24:E24"/>
    <mergeCell ref="F9:G9"/>
    <mergeCell ref="H17:I17"/>
    <mergeCell ref="F8:G8"/>
    <mergeCell ref="F24:G24"/>
    <mergeCell ref="H23:I23"/>
    <mergeCell ref="F23:G23"/>
    <mergeCell ref="F13:G13"/>
    <mergeCell ref="F22:G22"/>
    <mergeCell ref="H24:I24"/>
    <mergeCell ref="A44:C44"/>
    <mergeCell ref="F10:G10"/>
    <mergeCell ref="A46:C46"/>
    <mergeCell ref="A48:C48"/>
    <mergeCell ref="H14:I14"/>
    <mergeCell ref="F19:G19"/>
    <mergeCell ref="H20:I20"/>
    <mergeCell ref="F18:G18"/>
    <mergeCell ref="H18:I18"/>
    <mergeCell ref="H8:I8"/>
    <mergeCell ref="D8:E8"/>
    <mergeCell ref="D14:E14"/>
    <mergeCell ref="F32:G32"/>
    <mergeCell ref="D39:E39"/>
    <mergeCell ref="H12:I12"/>
    <mergeCell ref="D42:E42"/>
    <mergeCell ref="D28:E28"/>
    <mergeCell ref="D27:E27"/>
    <mergeCell ref="F20:G20"/>
    <mergeCell ref="F17:G17"/>
    <mergeCell ref="D26:E26"/>
    <mergeCell ref="H19:I19"/>
    <mergeCell ref="D11:E11"/>
    <mergeCell ref="H9:I9"/>
    <mergeCell ref="D19:E19"/>
    <mergeCell ref="D18:E18"/>
    <mergeCell ref="F28:G28"/>
    <mergeCell ref="H21:I21"/>
    <mergeCell ref="D38:E38"/>
    <mergeCell ref="D13:E13"/>
    <mergeCell ref="H10:I10"/>
    <mergeCell ref="D34:E34"/>
    <mergeCell ref="D9:E9"/>
    <mergeCell ref="H16:I16"/>
    <mergeCell ref="F21:G21"/>
    <mergeCell ref="D32:E32"/>
    <mergeCell ref="F44:G44"/>
    <mergeCell ref="D20:E20"/>
    <mergeCell ref="F16:G16"/>
    <mergeCell ref="F42:G42"/>
    <mergeCell ref="D21:E21"/>
    <mergeCell ref="F31:G31"/>
    <mergeCell ref="D36:E36"/>
    <mergeCell ref="F29:G29"/>
    <mergeCell ref="F30:G30"/>
    <mergeCell ref="L39:N39"/>
    <mergeCell ref="L40:N40"/>
    <mergeCell ref="H36:I36"/>
    <mergeCell ref="F27:G27"/>
    <mergeCell ref="H34:I34"/>
    <mergeCell ref="H33:I33"/>
    <mergeCell ref="H27:I27"/>
    <mergeCell ref="H31:I31"/>
    <mergeCell ref="H32:I32"/>
    <mergeCell ref="H22:I22"/>
    <mergeCell ref="F38:G38"/>
    <mergeCell ref="D15:E15"/>
    <mergeCell ref="F7:G7"/>
    <mergeCell ref="H15:I15"/>
    <mergeCell ref="D44:E44"/>
    <mergeCell ref="H13:I13"/>
    <mergeCell ref="H38:I38"/>
    <mergeCell ref="F26:G26"/>
    <mergeCell ref="H25:I25"/>
    <mergeCell ref="D17:E17"/>
    <mergeCell ref="H37:I37"/>
    <mergeCell ref="H28:I28"/>
    <mergeCell ref="D16:E16"/>
    <mergeCell ref="F36:G36"/>
    <mergeCell ref="H29:I29"/>
    <mergeCell ref="H30:I30"/>
    <mergeCell ref="H40:I40"/>
    <mergeCell ref="H39:I39"/>
    <mergeCell ref="D12:E12"/>
    <mergeCell ref="H26:I26"/>
    <mergeCell ref="F34:G34"/>
  </mergeCells>
  <pageMargins left="0.7" right="0.7" top="0.75" bottom="0.33" header="0.3" footer="0.17"/>
  <pageSetup paperSize="9" scale="70"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tabSelected="1" workbookViewId="0" zoomScale="41">
      <selection activeCell="M12" sqref="M12:N31"/>
    </sheetView>
  </sheetViews>
  <sheetFormatPr defaultRowHeight="15.0" defaultColWidth="10"/>
  <cols>
    <col min="8" max="8" customWidth="1" width="5.8554688" style="0"/>
    <col min="10" max="10" customWidth="1" width="12.285156" style="0"/>
    <col min="12" max="12" customWidth="1" width="14.5703125" style="0"/>
  </cols>
  <sheetData>
    <row r="2" spans="8:8" ht="35.25" customHeight="1">
      <c r="A2" s="1" t="s">
        <v>44</v>
      </c>
      <c r="B2" s="1"/>
      <c r="C2" s="1"/>
      <c r="D2" s="62"/>
      <c r="E2" s="62"/>
      <c r="F2" s="62"/>
      <c r="G2" s="62"/>
      <c r="H2" s="62"/>
    </row>
    <row r="3" spans="8:8" ht="35.25" customHeight="1">
      <c r="A3" s="1"/>
      <c r="B3" s="1"/>
      <c r="C3" s="1"/>
      <c r="D3" s="62"/>
      <c r="E3" s="62"/>
      <c r="F3" s="62"/>
      <c r="G3" s="62"/>
      <c r="H3" s="62"/>
    </row>
    <row r="4" spans="8:8" ht="26.25">
      <c r="A4" s="63"/>
      <c r="B4" s="64"/>
      <c r="C4" s="65"/>
      <c r="D4" s="66" t="s">
        <v>1</v>
      </c>
      <c r="E4" s="67"/>
      <c r="F4" s="67"/>
      <c r="G4" s="67"/>
      <c r="H4" s="68"/>
      <c r="I4" s="66" t="s">
        <v>42</v>
      </c>
      <c r="J4" s="68"/>
      <c r="K4" s="69" t="s">
        <v>3</v>
      </c>
      <c r="L4" s="70"/>
    </row>
    <row r="5" spans="8:8" ht="26.25">
      <c r="A5" s="71" t="s">
        <v>20</v>
      </c>
      <c r="B5" s="72"/>
      <c r="C5" s="73"/>
      <c r="D5" s="74"/>
      <c r="E5" s="75"/>
      <c r="F5" s="75"/>
      <c r="G5" s="75"/>
      <c r="H5" s="76"/>
      <c r="I5" s="74"/>
      <c r="J5" s="76"/>
      <c r="K5" s="77"/>
      <c r="L5" s="78"/>
    </row>
    <row r="6" spans="8:8" ht="18.75">
      <c r="A6" s="18"/>
      <c r="B6" s="18" t="s">
        <v>24</v>
      </c>
      <c r="C6" s="18"/>
      <c r="D6" s="35">
        <v>51000.0</v>
      </c>
      <c r="E6" s="37"/>
      <c r="F6" s="37"/>
      <c r="G6" s="37"/>
      <c r="H6" s="34"/>
      <c r="I6" s="21">
        <f>D6/388.2</f>
        <v>131.3755795981453</v>
      </c>
      <c r="J6" s="22"/>
      <c r="K6" s="79">
        <f>D6/388.2*18</f>
        <v>2364.7604327666154</v>
      </c>
      <c r="L6" s="80"/>
    </row>
    <row r="7" spans="8:8" ht="18.75">
      <c r="A7" s="18"/>
      <c r="B7" s="18" t="s">
        <v>25</v>
      </c>
      <c r="C7" s="18"/>
      <c r="D7" s="35">
        <v>51000.0</v>
      </c>
      <c r="E7" s="37"/>
      <c r="F7" s="37"/>
      <c r="G7" s="37"/>
      <c r="H7" s="34"/>
      <c r="I7" s="21">
        <f t="shared" si="0" ref="I7:I38">D7/388.2</f>
        <v>131.3755795981453</v>
      </c>
      <c r="J7" s="22"/>
      <c r="K7" s="79">
        <f>D7/388.2*17.4</f>
        <v>2285.935085007728</v>
      </c>
      <c r="L7" s="80"/>
    </row>
    <row r="8" spans="8:8" ht="18.75">
      <c r="A8" s="18"/>
      <c r="B8" s="18" t="s">
        <v>26</v>
      </c>
      <c r="C8" s="18"/>
      <c r="D8" s="35">
        <v>51000.0</v>
      </c>
      <c r="E8" s="37"/>
      <c r="F8" s="37"/>
      <c r="G8" s="37"/>
      <c r="H8" s="34"/>
      <c r="I8" s="21">
        <f t="shared" si="0"/>
        <v>131.3755795981453</v>
      </c>
      <c r="J8" s="22"/>
      <c r="K8" s="79">
        <f>D8/388.2*16.2</f>
        <v>2128.284389489954</v>
      </c>
      <c r="L8" s="80"/>
    </row>
    <row r="9" spans="8:8" ht="18.75">
      <c r="A9" s="18"/>
      <c r="B9" s="18" t="s">
        <v>27</v>
      </c>
      <c r="C9" s="18"/>
      <c r="D9" s="35">
        <v>51000.0</v>
      </c>
      <c r="E9" s="37"/>
      <c r="F9" s="37"/>
      <c r="G9" s="37"/>
      <c r="H9" s="34"/>
      <c r="I9" s="21">
        <f t="shared" si="0"/>
        <v>131.3755795981453</v>
      </c>
      <c r="J9" s="22"/>
      <c r="K9" s="79">
        <f>D9/388.2*15</f>
        <v>1970.6336939721793</v>
      </c>
      <c r="L9" s="80"/>
    </row>
    <row r="10" spans="8:8" ht="18.75">
      <c r="A10" s="18"/>
      <c r="B10" s="18" t="s">
        <v>28</v>
      </c>
      <c r="C10" s="18"/>
      <c r="D10" s="35">
        <v>51000.0</v>
      </c>
      <c r="E10" s="37"/>
      <c r="F10" s="37"/>
      <c r="G10" s="37"/>
      <c r="H10" s="34"/>
      <c r="I10" s="21">
        <f t="shared" si="0"/>
        <v>131.3755795981453</v>
      </c>
      <c r="J10" s="22"/>
      <c r="K10" s="79">
        <f>D10/388.2*14.4</f>
        <v>1891.8083462132922</v>
      </c>
      <c r="L10" s="80"/>
    </row>
    <row r="11" spans="8:8" ht="18.75">
      <c r="A11" s="18"/>
      <c r="B11" s="18" t="s">
        <v>29</v>
      </c>
      <c r="C11" s="18"/>
      <c r="D11" s="35">
        <v>51000.0</v>
      </c>
      <c r="E11" s="37"/>
      <c r="F11" s="37"/>
      <c r="G11" s="37"/>
      <c r="H11" s="34"/>
      <c r="I11" s="21">
        <f t="shared" si="0"/>
        <v>131.3755795981453</v>
      </c>
      <c r="J11" s="22"/>
      <c r="K11" s="79">
        <f>D11/388.2*13.8</f>
        <v>1812.982998454405</v>
      </c>
      <c r="L11" s="80"/>
    </row>
    <row r="12" spans="8:8" ht="18.75">
      <c r="A12" s="18"/>
      <c r="B12" s="18" t="s">
        <v>30</v>
      </c>
      <c r="C12" s="18"/>
      <c r="D12" s="35">
        <v>51000.0</v>
      </c>
      <c r="E12" s="37"/>
      <c r="F12" s="37"/>
      <c r="G12" s="37"/>
      <c r="H12" s="34"/>
      <c r="I12" s="21">
        <f t="shared" si="0"/>
        <v>131.3755795981453</v>
      </c>
      <c r="J12" s="22"/>
      <c r="K12" s="79">
        <f>D12/388.2*13.2</f>
        <v>1734.1576506955178</v>
      </c>
      <c r="L12" s="80"/>
    </row>
    <row r="13" spans="8:8" ht="18.75">
      <c r="A13" s="18"/>
      <c r="B13" s="18" t="s">
        <v>31</v>
      </c>
      <c r="C13" s="18"/>
      <c r="D13" s="35">
        <v>51000.0</v>
      </c>
      <c r="E13" s="37"/>
      <c r="F13" s="37"/>
      <c r="G13" s="37"/>
      <c r="H13" s="34"/>
      <c r="I13" s="21">
        <f t="shared" si="0"/>
        <v>131.3755795981453</v>
      </c>
      <c r="J13" s="22"/>
      <c r="K13" s="79">
        <f>D13/388.2*12.6</f>
        <v>1655.3323029366306</v>
      </c>
      <c r="L13" s="80"/>
    </row>
    <row r="14" spans="8:8" ht="18.75">
      <c r="A14" s="18"/>
      <c r="B14" s="18" t="s">
        <v>32</v>
      </c>
      <c r="C14" s="18"/>
      <c r="D14" s="35">
        <v>51000.0</v>
      </c>
      <c r="E14" s="37"/>
      <c r="F14" s="37"/>
      <c r="G14" s="37"/>
      <c r="H14" s="34"/>
      <c r="I14" s="21">
        <f t="shared" si="0"/>
        <v>131.3755795981453</v>
      </c>
      <c r="J14" s="22"/>
      <c r="K14" s="79">
        <f>D14/388.2*12</f>
        <v>1576.5069551777435</v>
      </c>
      <c r="L14" s="80"/>
    </row>
    <row r="15" spans="8:8" ht="18.75">
      <c r="A15" s="18"/>
      <c r="B15" s="18" t="s">
        <v>33</v>
      </c>
      <c r="C15" s="18"/>
      <c r="D15" s="35">
        <v>43000.0</v>
      </c>
      <c r="E15" s="37"/>
      <c r="F15" s="37"/>
      <c r="G15" s="37"/>
      <c r="H15" s="34"/>
      <c r="I15" s="21">
        <f t="shared" si="0"/>
        <v>110.76764554353426</v>
      </c>
      <c r="J15" s="22"/>
      <c r="K15" s="79">
        <f>D15/388.2*10.8</f>
        <v>1196.29057187017</v>
      </c>
      <c r="L15" s="80"/>
    </row>
    <row r="16" spans="8:8" ht="18.75">
      <c r="A16" s="18"/>
      <c r="B16" s="18" t="s">
        <v>34</v>
      </c>
      <c r="C16" s="18"/>
      <c r="D16" s="35">
        <v>31000.0</v>
      </c>
      <c r="E16" s="37"/>
      <c r="F16" s="37"/>
      <c r="G16" s="37"/>
      <c r="H16" s="34"/>
      <c r="I16" s="21">
        <f t="shared" si="0"/>
        <v>79.85574446161773</v>
      </c>
      <c r="J16" s="22"/>
      <c r="K16" s="79">
        <f>D16/388.2*9.6</f>
        <v>766.6151468315302</v>
      </c>
      <c r="L16" s="80"/>
    </row>
    <row r="17" spans="8:8" ht="18.75">
      <c r="A17" s="18"/>
      <c r="B17" s="18" t="s">
        <v>35</v>
      </c>
      <c r="C17" s="18"/>
      <c r="D17" s="35">
        <v>31000.0</v>
      </c>
      <c r="E17" s="37"/>
      <c r="F17" s="37"/>
      <c r="G17" s="37"/>
      <c r="H17" s="34"/>
      <c r="I17" s="21">
        <f t="shared" si="0"/>
        <v>79.85574446161773</v>
      </c>
      <c r="J17" s="22"/>
      <c r="K17" s="79">
        <f>D17/388.2*9</f>
        <v>718.7017001545596</v>
      </c>
      <c r="L17" s="80"/>
    </row>
    <row r="18" spans="8:8" ht="18.75">
      <c r="A18" s="18"/>
      <c r="B18" s="18" t="s">
        <v>36</v>
      </c>
      <c r="C18" s="18"/>
      <c r="D18" s="35">
        <v>31000.0</v>
      </c>
      <c r="E18" s="37"/>
      <c r="F18" s="37"/>
      <c r="G18" s="37"/>
      <c r="H18" s="34"/>
      <c r="I18" s="21">
        <f t="shared" si="0"/>
        <v>79.85574446161773</v>
      </c>
      <c r="J18" s="22"/>
      <c r="K18" s="79">
        <f>D18/388.2*7.2</f>
        <v>574.9613601236476</v>
      </c>
      <c r="L18" s="80"/>
    </row>
    <row r="19" spans="8:8" ht="18.75">
      <c r="A19" s="18"/>
      <c r="B19" s="18" t="s">
        <v>37</v>
      </c>
      <c r="C19" s="18"/>
      <c r="D19" s="35">
        <v>31000.0</v>
      </c>
      <c r="E19" s="37"/>
      <c r="F19" s="37"/>
      <c r="G19" s="37"/>
      <c r="H19" s="34"/>
      <c r="I19" s="21">
        <f t="shared" si="0"/>
        <v>79.85574446161773</v>
      </c>
      <c r="J19" s="22"/>
      <c r="K19" s="79">
        <f>D19/388.2*6.6</f>
        <v>527.0479134466771</v>
      </c>
      <c r="L19" s="80"/>
    </row>
    <row r="20" spans="8:8" ht="18.75">
      <c r="A20" s="18"/>
      <c r="B20" s="18" t="s">
        <v>38</v>
      </c>
      <c r="C20" s="18"/>
      <c r="D20" s="35">
        <v>31000.0</v>
      </c>
      <c r="E20" s="37"/>
      <c r="F20" s="37"/>
      <c r="G20" s="37"/>
      <c r="H20" s="34"/>
      <c r="I20" s="21">
        <f t="shared" si="0"/>
        <v>79.85574446161773</v>
      </c>
      <c r="J20" s="22"/>
      <c r="K20" s="79">
        <f>D20/388.2*6</f>
        <v>479.13446676970636</v>
      </c>
      <c r="L20" s="80"/>
    </row>
    <row r="21" spans="8:8" ht="26.25">
      <c r="A21" s="81" t="s">
        <v>39</v>
      </c>
      <c r="B21" s="81"/>
      <c r="C21" s="17"/>
      <c r="D21" s="35"/>
      <c r="E21" s="37"/>
      <c r="F21" s="37"/>
      <c r="G21" s="37"/>
      <c r="H21" s="34"/>
      <c r="I21" s="21"/>
      <c r="J21" s="22"/>
      <c r="K21" s="79"/>
      <c r="L21" s="80"/>
    </row>
    <row r="22" spans="8:8" ht="18.75">
      <c r="A22" s="18"/>
      <c r="B22" s="18" t="s">
        <v>24</v>
      </c>
      <c r="C22" s="18"/>
      <c r="D22" s="35">
        <v>30000.0</v>
      </c>
      <c r="E22" s="37"/>
      <c r="F22" s="37"/>
      <c r="G22" s="37"/>
      <c r="H22" s="34"/>
      <c r="I22" s="21">
        <f t="shared" si="0"/>
        <v>77.27975270479135</v>
      </c>
      <c r="J22" s="22"/>
      <c r="K22" s="79">
        <f>D22/388.2*18</f>
        <v>1391.0355486862443</v>
      </c>
      <c r="L22" s="80"/>
    </row>
    <row r="23" spans="8:8" ht="18.75">
      <c r="A23" s="18"/>
      <c r="B23" s="18" t="s">
        <v>25</v>
      </c>
      <c r="C23" s="18"/>
      <c r="D23" s="35">
        <v>30000.0</v>
      </c>
      <c r="E23" s="37"/>
      <c r="F23" s="37"/>
      <c r="G23" s="37"/>
      <c r="H23" s="34"/>
      <c r="I23" s="21">
        <f t="shared" si="0"/>
        <v>77.27975270479135</v>
      </c>
      <c r="J23" s="22"/>
      <c r="K23" s="79">
        <f>D23/388.2*17.4</f>
        <v>1344.6676970633694</v>
      </c>
      <c r="L23" s="80"/>
    </row>
    <row r="24" spans="8:8" ht="18.75">
      <c r="A24" s="18"/>
      <c r="B24" s="18" t="s">
        <v>26</v>
      </c>
      <c r="C24" s="18"/>
      <c r="D24" s="35">
        <v>30000.0</v>
      </c>
      <c r="E24" s="37"/>
      <c r="F24" s="37"/>
      <c r="G24" s="37"/>
      <c r="H24" s="34"/>
      <c r="I24" s="21">
        <f t="shared" si="0"/>
        <v>77.27975270479135</v>
      </c>
      <c r="J24" s="22"/>
      <c r="K24" s="79">
        <f>D24/388.2*16.2</f>
        <v>1251.9319938176197</v>
      </c>
      <c r="L24" s="80"/>
    </row>
    <row r="25" spans="8:8" ht="18.75">
      <c r="A25" s="18"/>
      <c r="B25" s="18" t="s">
        <v>27</v>
      </c>
      <c r="C25" s="18"/>
      <c r="D25" s="35">
        <v>30000.0</v>
      </c>
      <c r="E25" s="37"/>
      <c r="F25" s="37"/>
      <c r="G25" s="37"/>
      <c r="H25" s="34"/>
      <c r="I25" s="21">
        <f t="shared" si="0"/>
        <v>77.27975270479135</v>
      </c>
      <c r="J25" s="22"/>
      <c r="K25" s="79">
        <f>D25/388.2*15</f>
        <v>1159.1962905718701</v>
      </c>
      <c r="L25" s="80"/>
    </row>
    <row r="26" spans="8:8" ht="18.75">
      <c r="A26" s="18"/>
      <c r="B26" s="18" t="s">
        <v>28</v>
      </c>
      <c r="C26" s="18"/>
      <c r="D26" s="35">
        <v>30000.0</v>
      </c>
      <c r="E26" s="37"/>
      <c r="F26" s="37"/>
      <c r="G26" s="37"/>
      <c r="H26" s="34"/>
      <c r="I26" s="21">
        <f t="shared" si="0"/>
        <v>77.27975270479135</v>
      </c>
      <c r="J26" s="22"/>
      <c r="K26" s="79">
        <f>D26/388.2*14.4</f>
        <v>1112.8284389489954</v>
      </c>
      <c r="L26" s="80"/>
    </row>
    <row r="27" spans="8:8" ht="18.75">
      <c r="A27" s="18"/>
      <c r="B27" s="18" t="s">
        <v>29</v>
      </c>
      <c r="C27" s="18"/>
      <c r="D27" s="35">
        <v>30000.0</v>
      </c>
      <c r="E27" s="37"/>
      <c r="F27" s="37"/>
      <c r="G27" s="37"/>
      <c r="H27" s="34"/>
      <c r="I27" s="21">
        <f t="shared" si="0"/>
        <v>77.27975270479135</v>
      </c>
      <c r="J27" s="22"/>
      <c r="K27" s="79">
        <f>D27/388.2*13.8</f>
        <v>1066.4605873261207</v>
      </c>
      <c r="L27" s="80"/>
    </row>
    <row r="28" spans="8:8" ht="18.75">
      <c r="A28" s="18"/>
      <c r="B28" s="18" t="s">
        <v>30</v>
      </c>
      <c r="C28" s="18"/>
      <c r="D28" s="35">
        <v>30000.0</v>
      </c>
      <c r="E28" s="37"/>
      <c r="F28" s="37"/>
      <c r="G28" s="37"/>
      <c r="H28" s="34"/>
      <c r="I28" s="21">
        <f t="shared" si="0"/>
        <v>77.27975270479135</v>
      </c>
      <c r="J28" s="22"/>
      <c r="K28" s="79">
        <f>D28/388.2*13.2</f>
        <v>1020.0927357032458</v>
      </c>
      <c r="L28" s="80"/>
    </row>
    <row r="29" spans="8:8" ht="18.75">
      <c r="A29" s="18"/>
      <c r="B29" s="18" t="s">
        <v>31</v>
      </c>
      <c r="C29" s="18"/>
      <c r="D29" s="35">
        <v>30000.0</v>
      </c>
      <c r="E29" s="37"/>
      <c r="F29" s="37"/>
      <c r="G29" s="37"/>
      <c r="H29" s="34"/>
      <c r="I29" s="21">
        <f t="shared" si="0"/>
        <v>77.27975270479135</v>
      </c>
      <c r="J29" s="22"/>
      <c r="K29" s="79">
        <f>D29/388.2*12.6</f>
        <v>973.724884080371</v>
      </c>
      <c r="L29" s="80"/>
    </row>
    <row r="30" spans="8:8" ht="18.75">
      <c r="A30" s="18"/>
      <c r="B30" s="18" t="s">
        <v>32</v>
      </c>
      <c r="C30" s="18"/>
      <c r="D30" s="35">
        <v>30000.0</v>
      </c>
      <c r="E30" s="37"/>
      <c r="F30" s="37"/>
      <c r="G30" s="37"/>
      <c r="H30" s="34"/>
      <c r="I30" s="21">
        <f t="shared" si="0"/>
        <v>77.27975270479135</v>
      </c>
      <c r="J30" s="22"/>
      <c r="K30" s="79">
        <f>D30/388.2*12</f>
        <v>927.3570324574962</v>
      </c>
      <c r="L30" s="80"/>
    </row>
    <row r="31" spans="8:8" ht="18.75">
      <c r="A31" s="18"/>
      <c r="B31" s="18" t="s">
        <v>33</v>
      </c>
      <c r="C31" s="18"/>
      <c r="D31" s="35">
        <v>24000.0</v>
      </c>
      <c r="E31" s="37"/>
      <c r="F31" s="37"/>
      <c r="G31" s="37"/>
      <c r="H31" s="34"/>
      <c r="I31" s="21">
        <f t="shared" si="0"/>
        <v>61.82380216383308</v>
      </c>
      <c r="J31" s="22"/>
      <c r="K31" s="79">
        <f>D31/388.2*10.8</f>
        <v>667.6970633693973</v>
      </c>
      <c r="L31" s="80"/>
    </row>
    <row r="32" spans="8:8" ht="18.75">
      <c r="A32" s="18"/>
      <c r="B32" s="18" t="s">
        <v>35</v>
      </c>
      <c r="C32" s="18"/>
      <c r="D32" s="35">
        <v>15000.0</v>
      </c>
      <c r="E32" s="37"/>
      <c r="F32" s="37"/>
      <c r="G32" s="37"/>
      <c r="H32" s="34"/>
      <c r="I32" s="21">
        <f t="shared" si="0"/>
        <v>38.639876352395675</v>
      </c>
      <c r="J32" s="22"/>
      <c r="K32" s="79">
        <f>D32/388.2*9</f>
        <v>347.75888717156107</v>
      </c>
      <c r="L32" s="80"/>
    </row>
    <row r="33" spans="8:8" ht="18.75">
      <c r="A33" s="18"/>
      <c r="B33" s="18" t="s">
        <v>36</v>
      </c>
      <c r="C33" s="18"/>
      <c r="D33" s="35">
        <v>15000.0</v>
      </c>
      <c r="E33" s="37"/>
      <c r="F33" s="37"/>
      <c r="G33" s="37"/>
      <c r="H33" s="34"/>
      <c r="I33" s="21">
        <f t="shared" si="0"/>
        <v>38.639876352395675</v>
      </c>
      <c r="J33" s="22"/>
      <c r="K33" s="79">
        <f>D33/388.2*7.2</f>
        <v>278.20710973724886</v>
      </c>
      <c r="L33" s="80"/>
    </row>
    <row r="34" spans="8:8" ht="18.75">
      <c r="A34" s="18"/>
      <c r="B34" s="18" t="s">
        <v>38</v>
      </c>
      <c r="C34" s="18"/>
      <c r="D34" s="35">
        <v>15000.0</v>
      </c>
      <c r="E34" s="37"/>
      <c r="F34" s="37"/>
      <c r="G34" s="37"/>
      <c r="H34" s="34"/>
      <c r="I34" s="21">
        <f t="shared" si="0"/>
        <v>38.639876352395675</v>
      </c>
      <c r="J34" s="22"/>
      <c r="K34" s="79">
        <f>D34/388.2*6</f>
        <v>231.83925811437405</v>
      </c>
      <c r="L34" s="80"/>
    </row>
    <row r="35" spans="8:8" ht="26.25">
      <c r="A35" s="81" t="s">
        <v>19</v>
      </c>
      <c r="B35" s="81"/>
      <c r="C35" s="18"/>
      <c r="D35" s="35"/>
      <c r="E35" s="37"/>
      <c r="F35" s="37"/>
      <c r="G35" s="37"/>
      <c r="H35" s="34"/>
      <c r="I35" s="21"/>
      <c r="J35" s="22"/>
      <c r="K35" s="79"/>
      <c r="L35" s="80"/>
    </row>
    <row r="36" spans="8:8" ht="18.75">
      <c r="A36" s="19" t="s">
        <v>32</v>
      </c>
      <c r="B36" s="19"/>
      <c r="C36" s="19"/>
      <c r="D36" s="35">
        <v>10000.0</v>
      </c>
      <c r="E36" s="37"/>
      <c r="F36" s="37"/>
      <c r="G36" s="37"/>
      <c r="H36" s="34"/>
      <c r="I36" s="21">
        <f t="shared" si="0"/>
        <v>25.75991756826378</v>
      </c>
      <c r="J36" s="22"/>
      <c r="K36" s="79">
        <f>D36/388.2*12</f>
        <v>309.1190108191654</v>
      </c>
      <c r="L36" s="80"/>
    </row>
    <row r="37" spans="8:8" ht="26.25">
      <c r="A37" s="81" t="s">
        <v>41</v>
      </c>
      <c r="B37" s="81"/>
      <c r="C37" s="18"/>
      <c r="D37" s="35"/>
      <c r="E37" s="37"/>
      <c r="F37" s="37"/>
      <c r="G37" s="37"/>
      <c r="H37" s="34"/>
      <c r="I37" s="21"/>
      <c r="J37" s="22"/>
      <c r="K37" s="79">
        <f t="shared" si="1" ref="K37">D37/388.2*30</f>
        <v>0.0</v>
      </c>
      <c r="L37" s="80"/>
    </row>
    <row r="38" spans="8:8" ht="18.75">
      <c r="A38" s="20" t="s">
        <v>40</v>
      </c>
      <c r="B38" s="20"/>
      <c r="C38" s="20"/>
      <c r="D38" s="35">
        <v>10000.0</v>
      </c>
      <c r="E38" s="37"/>
      <c r="F38" s="37"/>
      <c r="G38" s="37"/>
      <c r="H38" s="34"/>
      <c r="I38" s="21">
        <f t="shared" si="0"/>
        <v>25.75991756826378</v>
      </c>
      <c r="J38" s="22"/>
      <c r="K38" s="79">
        <f>D38/388.2*6</f>
        <v>154.5595054095827</v>
      </c>
      <c r="L38" s="80"/>
    </row>
  </sheetData>
  <mergeCells count="104">
    <mergeCell ref="A36:C36"/>
    <mergeCell ref="A38:C38"/>
    <mergeCell ref="I35:J35"/>
    <mergeCell ref="I36:J36"/>
    <mergeCell ref="I37:J37"/>
    <mergeCell ref="I38:J38"/>
    <mergeCell ref="I34:J34"/>
    <mergeCell ref="I20:J20"/>
    <mergeCell ref="K7:L7"/>
    <mergeCell ref="I6:J6"/>
    <mergeCell ref="I19:J19"/>
    <mergeCell ref="I4:J5"/>
    <mergeCell ref="I26:J26"/>
    <mergeCell ref="I27:J27"/>
    <mergeCell ref="I28:J28"/>
    <mergeCell ref="I29:J29"/>
    <mergeCell ref="K4:L5"/>
    <mergeCell ref="I12:J12"/>
    <mergeCell ref="D4:H5"/>
    <mergeCell ref="I33:J33"/>
    <mergeCell ref="I8:J8"/>
    <mergeCell ref="I13:J13"/>
    <mergeCell ref="K34:L34"/>
    <mergeCell ref="K6:L6"/>
    <mergeCell ref="I17:J17"/>
    <mergeCell ref="I21:J21"/>
    <mergeCell ref="K35:L35"/>
    <mergeCell ref="I32:J32"/>
    <mergeCell ref="I24:J24"/>
    <mergeCell ref="K30:L30"/>
    <mergeCell ref="K36:L36"/>
    <mergeCell ref="I22:J22"/>
    <mergeCell ref="K33:L33"/>
    <mergeCell ref="I23:J23"/>
    <mergeCell ref="I25:J25"/>
    <mergeCell ref="K12:L12"/>
    <mergeCell ref="K25:L25"/>
    <mergeCell ref="K22:L22"/>
    <mergeCell ref="K20:L20"/>
    <mergeCell ref="K24:L24"/>
    <mergeCell ref="D28:H28"/>
    <mergeCell ref="K15:L15"/>
    <mergeCell ref="D26:H26"/>
    <mergeCell ref="K21:L21"/>
    <mergeCell ref="K27:L27"/>
    <mergeCell ref="D29:H29"/>
    <mergeCell ref="D33:H33"/>
    <mergeCell ref="D6:H6"/>
    <mergeCell ref="K18:L18"/>
    <mergeCell ref="D9:H9"/>
    <mergeCell ref="K17:L17"/>
    <mergeCell ref="I18:J18"/>
    <mergeCell ref="I16:J16"/>
    <mergeCell ref="K11:L11"/>
    <mergeCell ref="I9:J9"/>
    <mergeCell ref="I10:J10"/>
    <mergeCell ref="I30:J30"/>
    <mergeCell ref="D38:H38"/>
    <mergeCell ref="D37:H37"/>
    <mergeCell ref="K8:L8"/>
    <mergeCell ref="I14:J14"/>
    <mergeCell ref="K16:L16"/>
    <mergeCell ref="K31:L31"/>
    <mergeCell ref="I15:J15"/>
    <mergeCell ref="K32:L32"/>
    <mergeCell ref="K38:L38"/>
    <mergeCell ref="K37:L37"/>
    <mergeCell ref="I11:J11"/>
    <mergeCell ref="K26:L26"/>
    <mergeCell ref="D10:H10"/>
    <mergeCell ref="D35:H35"/>
    <mergeCell ref="D14:H14"/>
    <mergeCell ref="D12:H12"/>
    <mergeCell ref="K10:L10"/>
    <mergeCell ref="K28:L28"/>
    <mergeCell ref="I7:J7"/>
    <mergeCell ref="I31:J31"/>
    <mergeCell ref="D36:H36"/>
    <mergeCell ref="D11:H11"/>
    <mergeCell ref="D34:H34"/>
    <mergeCell ref="D13:H13"/>
    <mergeCell ref="D16:H16"/>
    <mergeCell ref="D32:H32"/>
    <mergeCell ref="D23:H23"/>
    <mergeCell ref="D22:H22"/>
    <mergeCell ref="D25:H25"/>
    <mergeCell ref="D24:H24"/>
    <mergeCell ref="D30:H30"/>
    <mergeCell ref="K29:L29"/>
    <mergeCell ref="K13:L13"/>
    <mergeCell ref="K19:L19"/>
    <mergeCell ref="D8:H8"/>
    <mergeCell ref="D19:H19"/>
    <mergeCell ref="D20:H20"/>
    <mergeCell ref="K9:L9"/>
    <mergeCell ref="D15:H15"/>
    <mergeCell ref="D7:H7"/>
    <mergeCell ref="D17:H17"/>
    <mergeCell ref="D18:H18"/>
    <mergeCell ref="K23:L23"/>
    <mergeCell ref="D31:H31"/>
    <mergeCell ref="D21:H21"/>
    <mergeCell ref="K14:L14"/>
    <mergeCell ref="D27:H27"/>
  </mergeCells>
  <pageMargins left="0.7" right="0.7" top="0.75" bottom="0.75" header="0.3" footer="0.3"/>
  <pageSetup paperSize="9" scale="70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 zoomScale="56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Note 9S</dc:creator>
  <dcterms:created xsi:type="dcterms:W3CDTF">2006-09-28T01:33:49Z</dcterms:created>
  <dcterms:modified xsi:type="dcterms:W3CDTF">2022-09-12T12:56:45Z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6dd18c15648b4b89a310f6bb0fdfa09d</vt:lpwstr>
  </property>
</Properties>
</file>