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e\Desktop\Школа Арефино\"/>
    </mc:Choice>
  </mc:AlternateContent>
  <bookViews>
    <workbookView xWindow="0" yWindow="0" windowWidth="28800" windowHeight="11310" tabRatio="761" firstSheet="19" activeTab="26"/>
  </bookViews>
  <sheets>
    <sheet name="ССР" sheetId="7" state="hidden" r:id="rId1"/>
    <sheet name="КС2-1." sheetId="4" state="hidden" r:id="rId2"/>
    <sheet name="КС2-2." sheetId="5" state="hidden" r:id="rId3"/>
    <sheet name="КС3-1" sheetId="6" state="hidden" r:id="rId4"/>
    <sheet name="КС2-3" sheetId="9" state="hidden" r:id="rId5"/>
    <sheet name="кс2 4 корр" sheetId="17" state="hidden" r:id="rId6"/>
    <sheet name="КС2-4" sheetId="10" state="hidden" r:id="rId7"/>
    <sheet name="КС2-5" sheetId="11" state="hidden" r:id="rId8"/>
    <sheet name="КС2-6" sheetId="12" state="hidden" r:id="rId9"/>
    <sheet name="КС2-7" sheetId="13" state="hidden" r:id="rId10"/>
    <sheet name="КС3-2 корр" sheetId="16" state="hidden" r:id="rId11"/>
    <sheet name="КС2-8" sheetId="14" state="hidden" r:id="rId12"/>
    <sheet name="КС3-3" sheetId="23" state="hidden" r:id="rId13"/>
    <sheet name="кс2-8 " sheetId="20" state="hidden" r:id="rId14"/>
    <sheet name="кс2-9" sheetId="19" state="hidden" r:id="rId15"/>
    <sheet name="кс2-10" sheetId="18" state="hidden" r:id="rId16"/>
    <sheet name="кс2 11" sheetId="27" state="hidden" r:id="rId17"/>
    <sheet name=" кс 2 12" sheetId="28" state="hidden" r:id="rId18"/>
    <sheet name="КС3-4" sheetId="30" r:id="rId19"/>
    <sheet name="кс2-13" sheetId="29" r:id="rId20"/>
    <sheet name="кс2-14" sheetId="32" r:id="rId21"/>
    <sheet name="кс2-15" sheetId="33" r:id="rId22"/>
    <sheet name="кс2-16" sheetId="34" r:id="rId23"/>
    <sheet name="кс2-17" sheetId="35" r:id="rId24"/>
    <sheet name="кс2-18" sheetId="36" r:id="rId25"/>
    <sheet name="кс2-19" sheetId="37" r:id="rId26"/>
    <sheet name="КС3-5" sheetId="38" r:id="rId27"/>
    <sheet name="кс2-20" sheetId="39" r:id="rId28"/>
    <sheet name="кс2-21" sheetId="40" r:id="rId29"/>
    <sheet name="КС3-6" sheetId="42" r:id="rId30"/>
    <sheet name="кс2-22" sheetId="41" r:id="rId31"/>
    <sheet name="кс2-23" sheetId="43" state="hidden" r:id="rId32"/>
    <sheet name="кс2-23." sheetId="44" r:id="rId33"/>
    <sheet name="кс2-24." sheetId="45" r:id="rId34"/>
    <sheet name="кс2-25.." sheetId="46" r:id="rId35"/>
    <sheet name="КС3-7" sheetId="48" r:id="rId36"/>
    <sheet name="кс2-28" sheetId="51" r:id="rId37"/>
    <sheet name="накопит" sheetId="8" r:id="rId38"/>
    <sheet name="кс2-26" sheetId="49" r:id="rId39"/>
    <sheet name="кс2-27" sheetId="52" r:id="rId40"/>
    <sheet name="кс2-29" sheetId="53" r:id="rId41"/>
    <sheet name="кс2-30" sheetId="54" r:id="rId42"/>
    <sheet name="КС3-8" sheetId="50" r:id="rId43"/>
    <sheet name="кс2-25." sheetId="47" state="hidden" r:id="rId44"/>
    <sheet name="КС3-2" sheetId="15" state="hidden" r:id="rId45"/>
  </sheets>
  <externalReferences>
    <externalReference r:id="rId46"/>
    <externalReference r:id="rId47"/>
    <externalReference r:id="rId48"/>
  </externalReferences>
  <definedNames>
    <definedName name="Constr" localSheetId="17">' кс 2 12'!#REF!</definedName>
    <definedName name="Constr" localSheetId="16">'кс2 11'!#REF!</definedName>
    <definedName name="Constr" localSheetId="5">'кс2 4 корр'!#REF!</definedName>
    <definedName name="Constr" localSheetId="1">'КС2-1.'!#REF!</definedName>
    <definedName name="Constr" localSheetId="15">'кс2-10'!#REF!</definedName>
    <definedName name="Constr" localSheetId="19">'кс2-13'!#REF!</definedName>
    <definedName name="Constr" localSheetId="20">'кс2-14'!#REF!</definedName>
    <definedName name="Constr" localSheetId="21">'кс2-15'!#REF!</definedName>
    <definedName name="Constr" localSheetId="22">'кс2-16'!#REF!</definedName>
    <definedName name="Constr" localSheetId="23">'кс2-17'!#REF!</definedName>
    <definedName name="Constr" localSheetId="24">'кс2-18'!#REF!</definedName>
    <definedName name="Constr" localSheetId="25">'кс2-19'!#REF!</definedName>
    <definedName name="Constr" localSheetId="2">'КС2-2.'!#REF!</definedName>
    <definedName name="Constr" localSheetId="27">'кс2-20'!#REF!</definedName>
    <definedName name="Constr" localSheetId="28">'кс2-21'!#REF!</definedName>
    <definedName name="Constr" localSheetId="30">'кс2-22'!#REF!</definedName>
    <definedName name="Constr" localSheetId="31">'кс2-23'!#REF!</definedName>
    <definedName name="Constr" localSheetId="32">'кс2-23.'!#REF!</definedName>
    <definedName name="Constr" localSheetId="33">'кс2-24.'!#REF!</definedName>
    <definedName name="Constr" localSheetId="43">'кс2-25.'!#REF!</definedName>
    <definedName name="Constr" localSheetId="34">'кс2-25..'!#REF!</definedName>
    <definedName name="Constr" localSheetId="38">'кс2-26'!#REF!</definedName>
    <definedName name="Constr" localSheetId="39">'кс2-27'!#REF!</definedName>
    <definedName name="Constr" localSheetId="36">'кс2-28'!#REF!</definedName>
    <definedName name="Constr" localSheetId="40">'кс2-29'!#REF!</definedName>
    <definedName name="Constr" localSheetId="4">'КС2-3'!#REF!</definedName>
    <definedName name="Constr" localSheetId="41">'кс2-30'!#REF!</definedName>
    <definedName name="Constr" localSheetId="6">'КС2-4'!#REF!</definedName>
    <definedName name="Constr" localSheetId="7">'КС2-5'!#REF!</definedName>
    <definedName name="Constr" localSheetId="8">'КС2-6'!#REF!</definedName>
    <definedName name="Constr" localSheetId="9">'КС2-7'!#REF!</definedName>
    <definedName name="Constr" localSheetId="11">'КС2-8'!#REF!</definedName>
    <definedName name="Constr" localSheetId="13">'кс2-8 '!#REF!</definedName>
    <definedName name="Constr" localSheetId="14">'кс2-9'!#REF!</definedName>
    <definedName name="FOTImp" localSheetId="17">' кс 2 12'!$J$14</definedName>
    <definedName name="FOTImp" localSheetId="16">'кс2 11'!$J$14</definedName>
    <definedName name="FOTImp" localSheetId="5">'кс2 4 корр'!$J$14</definedName>
    <definedName name="FOTImp" localSheetId="1">'КС2-1.'!$J$14</definedName>
    <definedName name="FOTImp" localSheetId="15">'кс2-10'!$J$14</definedName>
    <definedName name="FOTImp" localSheetId="19">'кс2-13'!$J$14</definedName>
    <definedName name="FOTImp" localSheetId="20">'кс2-14'!$J$14</definedName>
    <definedName name="FOTImp" localSheetId="21">'кс2-15'!$J$14</definedName>
    <definedName name="FOTImp" localSheetId="22">'кс2-16'!$J$14</definedName>
    <definedName name="FOTImp" localSheetId="23">'кс2-17'!$J$14</definedName>
    <definedName name="FOTImp" localSheetId="24">'кс2-18'!$J$14</definedName>
    <definedName name="FOTImp" localSheetId="25">'кс2-19'!$J$14</definedName>
    <definedName name="FOTImp" localSheetId="2">'КС2-2.'!$J$14</definedName>
    <definedName name="FOTImp" localSheetId="27">'кс2-20'!$J$14</definedName>
    <definedName name="FOTImp" localSheetId="28">'кс2-21'!$J$14</definedName>
    <definedName name="FOTImp" localSheetId="30">'кс2-22'!$J$14</definedName>
    <definedName name="FOTImp" localSheetId="31">'кс2-23'!$J$14</definedName>
    <definedName name="FOTImp" localSheetId="32">'кс2-23.'!$J$14</definedName>
    <definedName name="FOTImp" localSheetId="33">'кс2-24.'!$J$14</definedName>
    <definedName name="FOTImp" localSheetId="43">'кс2-25.'!$J$14</definedName>
    <definedName name="FOTImp" localSheetId="34">'кс2-25..'!$J$14</definedName>
    <definedName name="FOTImp" localSheetId="38">'кс2-26'!$J$14</definedName>
    <definedName name="FOTImp" localSheetId="39">'кс2-27'!$J$14</definedName>
    <definedName name="FOTImp" localSheetId="36">'кс2-28'!$J$14</definedName>
    <definedName name="FOTImp" localSheetId="40">'кс2-29'!$J$14</definedName>
    <definedName name="FOTImp" localSheetId="4">'КС2-3'!$J$14</definedName>
    <definedName name="FOTImp" localSheetId="41">'кс2-30'!$J$14</definedName>
    <definedName name="FOTImp" localSheetId="6">'КС2-4'!$J$14</definedName>
    <definedName name="FOTImp" localSheetId="7">'КС2-5'!$J$14</definedName>
    <definedName name="FOTImp" localSheetId="8">'КС2-6'!$J$14</definedName>
    <definedName name="FOTImp" localSheetId="9">'КС2-7'!$J$14</definedName>
    <definedName name="FOTImp" localSheetId="11">'КС2-8'!$J$14</definedName>
    <definedName name="FOTImp" localSheetId="13">'кс2-8 '!$J$14</definedName>
    <definedName name="FOTImp" localSheetId="14">'кс2-9'!$J$14</definedName>
    <definedName name="Ind" localSheetId="17">' кс 2 12'!$C$13</definedName>
    <definedName name="Ind" localSheetId="16">'кс2 11'!$C$13</definedName>
    <definedName name="Ind" localSheetId="5">'кс2 4 корр'!$C$13</definedName>
    <definedName name="Ind" localSheetId="1">'КС2-1.'!$C$13</definedName>
    <definedName name="Ind" localSheetId="15">'кс2-10'!$C$13</definedName>
    <definedName name="Ind" localSheetId="19">'кс2-13'!$C$13</definedName>
    <definedName name="Ind" localSheetId="20">'кс2-14'!$C$13</definedName>
    <definedName name="Ind" localSheetId="21">'кс2-15'!$C$13</definedName>
    <definedName name="Ind" localSheetId="22">'кс2-16'!$C$13</definedName>
    <definedName name="Ind" localSheetId="23">'кс2-17'!$C$13</definedName>
    <definedName name="Ind" localSheetId="24">'кс2-18'!$C$13</definedName>
    <definedName name="Ind" localSheetId="25">'кс2-19'!$C$13</definedName>
    <definedName name="Ind" localSheetId="2">'КС2-2.'!$C$13</definedName>
    <definedName name="Ind" localSheetId="27">'кс2-20'!$C$13</definedName>
    <definedName name="Ind" localSheetId="28">'кс2-21'!$C$13</definedName>
    <definedName name="Ind" localSheetId="30">'кс2-22'!$C$13</definedName>
    <definedName name="Ind" localSheetId="31">'кс2-23'!$C$13</definedName>
    <definedName name="Ind" localSheetId="32">'кс2-23.'!$C$13</definedName>
    <definedName name="Ind" localSheetId="33">'кс2-24.'!$C$13</definedName>
    <definedName name="Ind" localSheetId="43">'кс2-25.'!$C$13</definedName>
    <definedName name="Ind" localSheetId="34">'кс2-25..'!$C$13</definedName>
    <definedName name="Ind" localSheetId="38">'кс2-26'!$C$13</definedName>
    <definedName name="Ind" localSheetId="39">'кс2-27'!$C$13</definedName>
    <definedName name="Ind" localSheetId="36">'кс2-28'!$C$13</definedName>
    <definedName name="Ind" localSheetId="40">'кс2-29'!$C$13</definedName>
    <definedName name="Ind" localSheetId="4">'КС2-3'!$C$13</definedName>
    <definedName name="Ind" localSheetId="41">'кс2-30'!$C$13</definedName>
    <definedName name="Ind" localSheetId="6">'КС2-4'!$C$13</definedName>
    <definedName name="Ind" localSheetId="7">'КС2-5'!$C$13</definedName>
    <definedName name="Ind" localSheetId="8">'КС2-6'!$C$13</definedName>
    <definedName name="Ind" localSheetId="9">'КС2-7'!$C$13</definedName>
    <definedName name="Ind" localSheetId="11">'КС2-8'!$C$13</definedName>
    <definedName name="Ind" localSheetId="13">'кс2-8 '!$C$13</definedName>
    <definedName name="Ind" localSheetId="14">'кс2-9'!$C$13</definedName>
    <definedName name="Investor" localSheetId="17">' кс 2 12'!$C$4</definedName>
    <definedName name="Investor" localSheetId="16">'кс2 11'!$C$4</definedName>
    <definedName name="Investor" localSheetId="5">'кс2 4 корр'!$C$4</definedName>
    <definedName name="Investor" localSheetId="1">'КС2-1.'!$C$4</definedName>
    <definedName name="Investor" localSheetId="15">'кс2-10'!$C$4</definedName>
    <definedName name="Investor" localSheetId="19">'кс2-13'!$C$4</definedName>
    <definedName name="Investor" localSheetId="20">'кс2-14'!$C$4</definedName>
    <definedName name="Investor" localSheetId="21">'кс2-15'!$C$4</definedName>
    <definedName name="Investor" localSheetId="22">'кс2-16'!$C$4</definedName>
    <definedName name="Investor" localSheetId="23">'кс2-17'!$C$4</definedName>
    <definedName name="Investor" localSheetId="24">'кс2-18'!$C$4</definedName>
    <definedName name="Investor" localSheetId="25">'кс2-19'!$C$4</definedName>
    <definedName name="Investor" localSheetId="2">'КС2-2.'!$C$4</definedName>
    <definedName name="Investor" localSheetId="27">'кс2-20'!$C$4</definedName>
    <definedName name="Investor" localSheetId="28">'кс2-21'!$C$4</definedName>
    <definedName name="Investor" localSheetId="30">'кс2-22'!$C$4</definedName>
    <definedName name="Investor" localSheetId="31">'кс2-23'!$C$4</definedName>
    <definedName name="Investor" localSheetId="32">'кс2-23.'!$C$4</definedName>
    <definedName name="Investor" localSheetId="33">'кс2-24.'!$C$4</definedName>
    <definedName name="Investor" localSheetId="43">'кс2-25.'!$C$4</definedName>
    <definedName name="Investor" localSheetId="34">'кс2-25..'!$C$4</definedName>
    <definedName name="Investor" localSheetId="38">'кс2-26'!$C$4</definedName>
    <definedName name="Investor" localSheetId="39">'кс2-27'!$C$4</definedName>
    <definedName name="Investor" localSheetId="36">'кс2-28'!$C$4</definedName>
    <definedName name="Investor" localSheetId="40">'кс2-29'!$C$4</definedName>
    <definedName name="Investor" localSheetId="4">'КС2-3'!$C$4</definedName>
    <definedName name="Investor" localSheetId="41">'кс2-30'!$C$4</definedName>
    <definedName name="Investor" localSheetId="6">'КС2-4'!$C$4</definedName>
    <definedName name="Investor" localSheetId="7">'КС2-5'!$C$4</definedName>
    <definedName name="Investor" localSheetId="8">'КС2-6'!$C$4</definedName>
    <definedName name="Investor" localSheetId="9">'КС2-7'!$C$4</definedName>
    <definedName name="Investor" localSheetId="11">'КС2-8'!$C$4</definedName>
    <definedName name="Investor" localSheetId="13">'кс2-8 '!$C$4</definedName>
    <definedName name="Investor" localSheetId="14">'кс2-9'!$C$4</definedName>
    <definedName name="Isp" localSheetId="17">' кс 2 12'!#REF!</definedName>
    <definedName name="Isp" localSheetId="16">'кс2 11'!#REF!</definedName>
    <definedName name="Isp" localSheetId="5">'кс2 4 корр'!#REF!</definedName>
    <definedName name="Isp" localSheetId="1">'КС2-1.'!#REF!</definedName>
    <definedName name="Isp" localSheetId="15">'кс2-10'!#REF!</definedName>
    <definedName name="Isp" localSheetId="19">'кс2-13'!#REF!</definedName>
    <definedName name="Isp" localSheetId="20">'кс2-14'!#REF!</definedName>
    <definedName name="Isp" localSheetId="21">'кс2-15'!#REF!</definedName>
    <definedName name="Isp" localSheetId="22">'кс2-16'!#REF!</definedName>
    <definedName name="Isp" localSheetId="23">'кс2-17'!#REF!</definedName>
    <definedName name="Isp" localSheetId="24">'кс2-18'!#REF!</definedName>
    <definedName name="Isp" localSheetId="25">'кс2-19'!#REF!</definedName>
    <definedName name="Isp" localSheetId="2">'КС2-2.'!#REF!</definedName>
    <definedName name="Isp" localSheetId="27">'кс2-20'!#REF!</definedName>
    <definedName name="Isp" localSheetId="28">'кс2-21'!#REF!</definedName>
    <definedName name="Isp" localSheetId="30">'кс2-22'!#REF!</definedName>
    <definedName name="Isp" localSheetId="31">'кс2-23'!#REF!</definedName>
    <definedName name="Isp" localSheetId="32">'кс2-23.'!#REF!</definedName>
    <definedName name="Isp" localSheetId="33">'кс2-24.'!#REF!</definedName>
    <definedName name="Isp" localSheetId="43">'кс2-25.'!#REF!</definedName>
    <definedName name="Isp" localSheetId="34">'кс2-25..'!#REF!</definedName>
    <definedName name="Isp" localSheetId="38">'кс2-26'!#REF!</definedName>
    <definedName name="Isp" localSheetId="39">'кс2-27'!#REF!</definedName>
    <definedName name="Isp" localSheetId="36">'кс2-28'!#REF!</definedName>
    <definedName name="Isp" localSheetId="40">'кс2-29'!#REF!</definedName>
    <definedName name="Isp" localSheetId="4">'КС2-3'!#REF!</definedName>
    <definedName name="Isp" localSheetId="41">'кс2-30'!#REF!</definedName>
    <definedName name="Isp" localSheetId="6">'КС2-4'!#REF!</definedName>
    <definedName name="Isp" localSheetId="7">'КС2-5'!#REF!</definedName>
    <definedName name="Isp" localSheetId="8">'КС2-6'!#REF!</definedName>
    <definedName name="Isp" localSheetId="9">'КС2-7'!#REF!</definedName>
    <definedName name="Isp" localSheetId="11">'КС2-8'!#REF!</definedName>
    <definedName name="Isp" localSheetId="13">'кс2-8 '!#REF!</definedName>
    <definedName name="Isp" localSheetId="14">'кс2-9'!#REF!</definedName>
    <definedName name="Obj" localSheetId="17">' кс 2 12'!#REF!</definedName>
    <definedName name="Obj" localSheetId="16">'кс2 11'!#REF!</definedName>
    <definedName name="Obj" localSheetId="5">'кс2 4 корр'!#REF!</definedName>
    <definedName name="Obj" localSheetId="1">'КС2-1.'!#REF!</definedName>
    <definedName name="Obj" localSheetId="15">'кс2-10'!#REF!</definedName>
    <definedName name="Obj" localSheetId="19">'кс2-13'!#REF!</definedName>
    <definedName name="Obj" localSheetId="20">'кс2-14'!#REF!</definedName>
    <definedName name="Obj" localSheetId="21">'кс2-15'!#REF!</definedName>
    <definedName name="Obj" localSheetId="22">'кс2-16'!#REF!</definedName>
    <definedName name="Obj" localSheetId="23">'кс2-17'!#REF!</definedName>
    <definedName name="Obj" localSheetId="24">'кс2-18'!#REF!</definedName>
    <definedName name="Obj" localSheetId="25">'кс2-19'!#REF!</definedName>
    <definedName name="Obj" localSheetId="2">'КС2-2.'!#REF!</definedName>
    <definedName name="Obj" localSheetId="27">'кс2-20'!#REF!</definedName>
    <definedName name="Obj" localSheetId="28">'кс2-21'!#REF!</definedName>
    <definedName name="Obj" localSheetId="30">'кс2-22'!#REF!</definedName>
    <definedName name="Obj" localSheetId="31">'кс2-23'!#REF!</definedName>
    <definedName name="Obj" localSheetId="32">'кс2-23.'!#REF!</definedName>
    <definedName name="Obj" localSheetId="33">'кс2-24.'!#REF!</definedName>
    <definedName name="Obj" localSheetId="43">'кс2-25.'!#REF!</definedName>
    <definedName name="Obj" localSheetId="34">'кс2-25..'!#REF!</definedName>
    <definedName name="Obj" localSheetId="38">'кс2-26'!#REF!</definedName>
    <definedName name="Obj" localSheetId="39">'кс2-27'!#REF!</definedName>
    <definedName name="Obj" localSheetId="36">'кс2-28'!#REF!</definedName>
    <definedName name="Obj" localSheetId="40">'кс2-29'!#REF!</definedName>
    <definedName name="Obj" localSheetId="4">'КС2-3'!#REF!</definedName>
    <definedName name="Obj" localSheetId="41">'кс2-30'!#REF!</definedName>
    <definedName name="Obj" localSheetId="6">'КС2-4'!#REF!</definedName>
    <definedName name="Obj" localSheetId="7">'КС2-5'!#REF!</definedName>
    <definedName name="Obj" localSheetId="8">'КС2-6'!#REF!</definedName>
    <definedName name="Obj" localSheetId="9">'КС2-7'!#REF!</definedName>
    <definedName name="Obj" localSheetId="11">'КС2-8'!#REF!</definedName>
    <definedName name="Obj" localSheetId="13">'кс2-8 '!#REF!</definedName>
    <definedName name="Obj" localSheetId="14">'кс2-9'!#REF!</definedName>
    <definedName name="Obosn" localSheetId="17">' кс 2 12'!$C$14</definedName>
    <definedName name="Obosn" localSheetId="16">'кс2 11'!$C$14</definedName>
    <definedName name="Obosn" localSheetId="5">'кс2 4 корр'!$C$14</definedName>
    <definedName name="Obosn" localSheetId="1">'КС2-1.'!$C$14</definedName>
    <definedName name="Obosn" localSheetId="15">'кс2-10'!$C$14</definedName>
    <definedName name="Obosn" localSheetId="19">'кс2-13'!$C$14</definedName>
    <definedName name="Obosn" localSheetId="20">'кс2-14'!$C$14</definedName>
    <definedName name="Obosn" localSheetId="21">'кс2-15'!$C$14</definedName>
    <definedName name="Obosn" localSheetId="22">'кс2-16'!$C$14</definedName>
    <definedName name="Obosn" localSheetId="23">'кс2-17'!$C$14</definedName>
    <definedName name="Obosn" localSheetId="24">'кс2-18'!$C$14</definedName>
    <definedName name="Obosn" localSheetId="25">'кс2-19'!$C$14</definedName>
    <definedName name="Obosn" localSheetId="2">'КС2-2.'!$C$14</definedName>
    <definedName name="Obosn" localSheetId="27">'кс2-20'!$C$14</definedName>
    <definedName name="Obosn" localSheetId="28">'кс2-21'!$C$14</definedName>
    <definedName name="Obosn" localSheetId="30">'кс2-22'!$C$14</definedName>
    <definedName name="Obosn" localSheetId="31">'кс2-23'!$C$14</definedName>
    <definedName name="Obosn" localSheetId="32">'кс2-23.'!$C$14</definedName>
    <definedName name="Obosn" localSheetId="33">'кс2-24.'!$C$14</definedName>
    <definedName name="Obosn" localSheetId="43">'кс2-25.'!$C$14</definedName>
    <definedName name="Obosn" localSheetId="34">'кс2-25..'!$C$14</definedName>
    <definedName name="Obosn" localSheetId="38">'кс2-26'!$C$14</definedName>
    <definedName name="Obosn" localSheetId="39">'кс2-27'!$C$14</definedName>
    <definedName name="Obosn" localSheetId="36">'кс2-28'!$C$14</definedName>
    <definedName name="Obosn" localSheetId="40">'кс2-29'!$C$14</definedName>
    <definedName name="Obosn" localSheetId="4">'КС2-3'!$C$14</definedName>
    <definedName name="Obosn" localSheetId="41">'кс2-30'!$C$14</definedName>
    <definedName name="Obosn" localSheetId="6">'КС2-4'!$C$14</definedName>
    <definedName name="Obosn" localSheetId="7">'КС2-5'!$C$14</definedName>
    <definedName name="Obosn" localSheetId="8">'КС2-6'!$C$14</definedName>
    <definedName name="Obosn" localSheetId="9">'КС2-7'!$C$14</definedName>
    <definedName name="Obosn" localSheetId="11">'КС2-8'!$C$14</definedName>
    <definedName name="Obosn" localSheetId="13">'кс2-8 '!$C$14</definedName>
    <definedName name="Obosn" localSheetId="14">'кс2-9'!$C$14</definedName>
    <definedName name="Print_Titles" localSheetId="17">' кс 2 12'!$29:$29</definedName>
    <definedName name="Print_Titles" localSheetId="16">'кс2 11'!$29:$29</definedName>
    <definedName name="Print_Titles" localSheetId="5">'кс2 4 корр'!$29:$29</definedName>
    <definedName name="Print_Titles" localSheetId="1">'КС2-1.'!$29:$29</definedName>
    <definedName name="Print_Titles" localSheetId="15">'кс2-10'!$29:$29</definedName>
    <definedName name="Print_Titles" localSheetId="19">'кс2-13'!$29:$29</definedName>
    <definedName name="Print_Titles" localSheetId="20">'кс2-14'!$29:$29</definedName>
    <definedName name="Print_Titles" localSheetId="21">'кс2-15'!$29:$29</definedName>
    <definedName name="Print_Titles" localSheetId="22">'кс2-16'!$29:$29</definedName>
    <definedName name="Print_Titles" localSheetId="23">'кс2-17'!$29:$29</definedName>
    <definedName name="Print_Titles" localSheetId="24">'кс2-18'!$29:$29</definedName>
    <definedName name="Print_Titles" localSheetId="25">'кс2-19'!$29:$29</definedName>
    <definedName name="Print_Titles" localSheetId="2">'КС2-2.'!$28:$28</definedName>
    <definedName name="Print_Titles" localSheetId="27">'кс2-20'!$29:$29</definedName>
    <definedName name="Print_Titles" localSheetId="28">'кс2-21'!$29:$29</definedName>
    <definedName name="Print_Titles" localSheetId="30">'кс2-22'!$28:$28</definedName>
    <definedName name="Print_Titles" localSheetId="31">'кс2-23'!$29:$29</definedName>
    <definedName name="Print_Titles" localSheetId="32">'кс2-23.'!$28:$28</definedName>
    <definedName name="Print_Titles" localSheetId="33">'кс2-24.'!$29:$29</definedName>
    <definedName name="Print_Titles" localSheetId="43">'кс2-25.'!$29:$29</definedName>
    <definedName name="Print_Titles" localSheetId="34">'кс2-25..'!$29:$29</definedName>
    <definedName name="Print_Titles" localSheetId="38">'кс2-26'!$29:$29</definedName>
    <definedName name="Print_Titles" localSheetId="39">'кс2-27'!$29:$29</definedName>
    <definedName name="Print_Titles" localSheetId="36">'кс2-28'!$27:$27</definedName>
    <definedName name="Print_Titles" localSheetId="40">'кс2-29'!$27:$27</definedName>
    <definedName name="Print_Titles" localSheetId="4">'КС2-3'!$29:$29</definedName>
    <definedName name="Print_Titles" localSheetId="41">'кс2-30'!$27:$27</definedName>
    <definedName name="Print_Titles" localSheetId="6">'КС2-4'!$29:$29</definedName>
    <definedName name="Print_Titles" localSheetId="7">'КС2-5'!$28:$28</definedName>
    <definedName name="Print_Titles" localSheetId="8">'КС2-6'!$29:$29</definedName>
    <definedName name="Print_Titles" localSheetId="9">'КС2-7'!$29:$29</definedName>
    <definedName name="Print_Titles" localSheetId="11">'КС2-8'!$29:$29</definedName>
    <definedName name="Print_Titles" localSheetId="13">'кс2-8 '!$33:$33</definedName>
    <definedName name="Print_Titles" localSheetId="14">'кс2-9'!$29:$29</definedName>
    <definedName name="Print_Titles" localSheetId="37">накопит!#REF!</definedName>
    <definedName name="Print_Titles" localSheetId="0">ССР!$15:$15</definedName>
    <definedName name="ReturnImp" localSheetId="17">' кс 2 12'!$J$12</definedName>
    <definedName name="ReturnImp" localSheetId="16">'кс2 11'!$J$12</definedName>
    <definedName name="ReturnImp" localSheetId="5">'кс2 4 корр'!$J$12</definedName>
    <definedName name="ReturnImp" localSheetId="1">'КС2-1.'!$J$12</definedName>
    <definedName name="ReturnImp" localSheetId="15">'кс2-10'!$J$12</definedName>
    <definedName name="ReturnImp" localSheetId="19">'кс2-13'!$J$12</definedName>
    <definedName name="ReturnImp" localSheetId="20">'кс2-14'!$J$12</definedName>
    <definedName name="ReturnImp" localSheetId="21">'кс2-15'!$J$12</definedName>
    <definedName name="ReturnImp" localSheetId="22">'кс2-16'!$J$12</definedName>
    <definedName name="ReturnImp" localSheetId="23">'кс2-17'!$J$12</definedName>
    <definedName name="ReturnImp" localSheetId="24">'кс2-18'!$J$12</definedName>
    <definedName name="ReturnImp" localSheetId="25">'кс2-19'!$J$12</definedName>
    <definedName name="ReturnImp" localSheetId="2">'КС2-2.'!$J$12</definedName>
    <definedName name="ReturnImp" localSheetId="27">'кс2-20'!$J$12</definedName>
    <definedName name="ReturnImp" localSheetId="28">'кс2-21'!$J$12</definedName>
    <definedName name="ReturnImp" localSheetId="30">'кс2-22'!$J$12</definedName>
    <definedName name="ReturnImp" localSheetId="31">'кс2-23'!$J$12</definedName>
    <definedName name="ReturnImp" localSheetId="32">'кс2-23.'!$J$12</definedName>
    <definedName name="ReturnImp" localSheetId="33">'кс2-24.'!$J$12</definedName>
    <definedName name="ReturnImp" localSheetId="43">'кс2-25.'!$J$12</definedName>
    <definedName name="ReturnImp" localSheetId="34">'кс2-25..'!$J$12</definedName>
    <definedName name="ReturnImp" localSheetId="38">'кс2-26'!$J$12</definedName>
    <definedName name="ReturnImp" localSheetId="39">'кс2-27'!$J$12</definedName>
    <definedName name="ReturnImp" localSheetId="36">'кс2-28'!$J$12</definedName>
    <definedName name="ReturnImp" localSheetId="40">'кс2-29'!$J$12</definedName>
    <definedName name="ReturnImp" localSheetId="4">'КС2-3'!$J$12</definedName>
    <definedName name="ReturnImp" localSheetId="41">'кс2-30'!$J$12</definedName>
    <definedName name="ReturnImp" localSheetId="6">'КС2-4'!$J$12</definedName>
    <definedName name="ReturnImp" localSheetId="7">'КС2-5'!$J$12</definedName>
    <definedName name="ReturnImp" localSheetId="8">'КС2-6'!$J$12</definedName>
    <definedName name="ReturnImp" localSheetId="9">'КС2-7'!$J$12</definedName>
    <definedName name="ReturnImp" localSheetId="11">'КС2-8'!$J$12</definedName>
    <definedName name="ReturnImp" localSheetId="13">'кс2-8 '!$J$12</definedName>
    <definedName name="ReturnImp" localSheetId="14">'кс2-9'!$J$12</definedName>
    <definedName name="ReturnImp">[1]КС2!$J$12</definedName>
    <definedName name="SmPrImp" localSheetId="17">' кс 2 12'!$J$9</definedName>
    <definedName name="SmPrImp" localSheetId="16">'кс2 11'!$J$9</definedName>
    <definedName name="SmPrImp" localSheetId="5">'кс2 4 корр'!$J$9</definedName>
    <definedName name="SmPrImp" localSheetId="1">'КС2-1.'!$J$9</definedName>
    <definedName name="SmPrImp" localSheetId="15">'кс2-10'!$J$9</definedName>
    <definedName name="SmPrImp" localSheetId="19">'кс2-13'!$J$9</definedName>
    <definedName name="SmPrImp" localSheetId="20">'кс2-14'!$J$9</definedName>
    <definedName name="SmPrImp" localSheetId="21">'кс2-15'!$J$9</definedName>
    <definedName name="SmPrImp" localSheetId="22">'кс2-16'!$J$9</definedName>
    <definedName name="SmPrImp" localSheetId="23">'кс2-17'!$J$9</definedName>
    <definedName name="SmPrImp" localSheetId="24">'кс2-18'!$J$9</definedName>
    <definedName name="SmPrImp" localSheetId="25">'кс2-19'!$J$9</definedName>
    <definedName name="SmPrImp" localSheetId="2">'КС2-2.'!$J$9</definedName>
    <definedName name="SmPrImp" localSheetId="27">'кс2-20'!$J$9</definedName>
    <definedName name="SmPrImp" localSheetId="28">'кс2-21'!$J$9</definedName>
    <definedName name="SmPrImp" localSheetId="30">'кс2-22'!$J$9</definedName>
    <definedName name="SmPrImp" localSheetId="31">'кс2-23'!$J$9</definedName>
    <definedName name="SmPrImp" localSheetId="32">'кс2-23.'!$J$9</definedName>
    <definedName name="SmPrImp" localSheetId="33">'кс2-24.'!$J$9</definedName>
    <definedName name="SmPrImp" localSheetId="43">'кс2-25.'!$J$9</definedName>
    <definedName name="SmPrImp" localSheetId="34">'кс2-25..'!$J$9</definedName>
    <definedName name="SmPrImp" localSheetId="38">'кс2-26'!$J$9</definedName>
    <definedName name="SmPrImp" localSheetId="39">'кс2-27'!$J$9</definedName>
    <definedName name="SmPrImp" localSheetId="36">'кс2-28'!$J$9</definedName>
    <definedName name="SmPrImp" localSheetId="40">'кс2-29'!$J$9</definedName>
    <definedName name="SmPrImp" localSheetId="4">'КС2-3'!$J$9</definedName>
    <definedName name="SmPrImp" localSheetId="41">'кс2-30'!$J$9</definedName>
    <definedName name="SmPrImp" localSheetId="6">'КС2-4'!$J$9</definedName>
    <definedName name="SmPrImp" localSheetId="7">'КС2-5'!$J$9</definedName>
    <definedName name="SmPrImp" localSheetId="8">'КС2-6'!$J$9</definedName>
    <definedName name="SmPrImp" localSheetId="9">'КС2-7'!$J$9</definedName>
    <definedName name="SmPrImp" localSheetId="11">'КС2-8'!$J$9</definedName>
    <definedName name="SmPrImp" localSheetId="13">'кс2-8 '!$J$9</definedName>
    <definedName name="SmPrImp" localSheetId="14">'кс2-9'!$J$9</definedName>
    <definedName name="Zakaz" localSheetId="17">' кс 2 12'!$C$5</definedName>
    <definedName name="Zakaz" localSheetId="16">'кс2 11'!$C$5</definedName>
    <definedName name="Zakaz" localSheetId="5">'кс2 4 корр'!$C$5</definedName>
    <definedName name="Zakaz" localSheetId="1">'КС2-1.'!$C$5</definedName>
    <definedName name="Zakaz" localSheetId="15">'кс2-10'!$C$5</definedName>
    <definedName name="Zakaz" localSheetId="19">'кс2-13'!$C$5</definedName>
    <definedName name="Zakaz" localSheetId="20">'кс2-14'!$C$5</definedName>
    <definedName name="Zakaz" localSheetId="21">'кс2-15'!$C$5</definedName>
    <definedName name="Zakaz" localSheetId="22">'кс2-16'!$C$5</definedName>
    <definedName name="Zakaz" localSheetId="23">'кс2-17'!$C$5</definedName>
    <definedName name="Zakaz" localSheetId="24">'кс2-18'!$C$5</definedName>
    <definedName name="Zakaz" localSheetId="25">'кс2-19'!$C$5</definedName>
    <definedName name="Zakaz" localSheetId="2">'КС2-2.'!$C$5</definedName>
    <definedName name="Zakaz" localSheetId="27">'кс2-20'!$C$5</definedName>
    <definedName name="Zakaz" localSheetId="28">'кс2-21'!$C$5</definedName>
    <definedName name="Zakaz" localSheetId="30">'кс2-22'!$C$5</definedName>
    <definedName name="Zakaz" localSheetId="31">'кс2-23'!$C$5</definedName>
    <definedName name="Zakaz" localSheetId="32">'кс2-23.'!$C$5</definedName>
    <definedName name="Zakaz" localSheetId="33">'кс2-24.'!$C$5</definedName>
    <definedName name="Zakaz" localSheetId="43">'кс2-25.'!$C$5</definedName>
    <definedName name="Zakaz" localSheetId="34">'кс2-25..'!$C$5</definedName>
    <definedName name="Zakaz" localSheetId="38">'кс2-26'!$C$5</definedName>
    <definedName name="Zakaz" localSheetId="39">'кс2-27'!$C$5</definedName>
    <definedName name="Zakaz" localSheetId="36">'кс2-28'!$C$5</definedName>
    <definedName name="Zakaz" localSheetId="40">'кс2-29'!$C$5</definedName>
    <definedName name="Zakaz" localSheetId="4">'КС2-3'!$C$5</definedName>
    <definedName name="Zakaz" localSheetId="41">'кс2-30'!$C$5</definedName>
    <definedName name="Zakaz" localSheetId="6">'КС2-4'!$C$5</definedName>
    <definedName name="Zakaz" localSheetId="7">'КС2-5'!$C$5</definedName>
    <definedName name="Zakaz" localSheetId="8">'КС2-6'!$C$5</definedName>
    <definedName name="Zakaz" localSheetId="9">'КС2-7'!$C$5</definedName>
    <definedName name="Zakaz" localSheetId="11">'КС2-8'!$C$5</definedName>
    <definedName name="Zakaz" localSheetId="13">'кс2-8 '!$C$5</definedName>
    <definedName name="Zakaz" localSheetId="14">'кс2-9'!$C$5</definedName>
    <definedName name="ZatrTrImp" localSheetId="17">' кс 2 12'!$J$13</definedName>
    <definedName name="ZatrTrImp" localSheetId="16">'кс2 11'!$J$13</definedName>
    <definedName name="ZatrTrImp" localSheetId="5">'кс2 4 корр'!$J$13</definedName>
    <definedName name="ZatrTrImp" localSheetId="1">'КС2-1.'!$J$13</definedName>
    <definedName name="ZatrTrImp" localSheetId="15">'кс2-10'!$J$13</definedName>
    <definedName name="ZatrTrImp" localSheetId="19">'кс2-13'!$J$13</definedName>
    <definedName name="ZatrTrImp" localSheetId="20">'кс2-14'!$J$13</definedName>
    <definedName name="ZatrTrImp" localSheetId="21">'кс2-15'!$J$13</definedName>
    <definedName name="ZatrTrImp" localSheetId="22">'кс2-16'!$J$13</definedName>
    <definedName name="ZatrTrImp" localSheetId="23">'кс2-17'!$J$13</definedName>
    <definedName name="ZatrTrImp" localSheetId="24">'кс2-18'!$J$13</definedName>
    <definedName name="ZatrTrImp" localSheetId="25">'кс2-19'!$J$13</definedName>
    <definedName name="ZatrTrImp" localSheetId="2">'КС2-2.'!$J$13</definedName>
    <definedName name="ZatrTrImp" localSheetId="27">'кс2-20'!$J$13</definedName>
    <definedName name="ZatrTrImp" localSheetId="28">'кс2-21'!$J$13</definedName>
    <definedName name="ZatrTrImp" localSheetId="30">'кс2-22'!$J$13</definedName>
    <definedName name="ZatrTrImp" localSheetId="31">'кс2-23'!$J$13</definedName>
    <definedName name="ZatrTrImp" localSheetId="32">'кс2-23.'!$J$13</definedName>
    <definedName name="ZatrTrImp" localSheetId="33">'кс2-24.'!$J$13</definedName>
    <definedName name="ZatrTrImp" localSheetId="43">'кс2-25.'!$J$13</definedName>
    <definedName name="ZatrTrImp" localSheetId="34">'кс2-25..'!$J$13</definedName>
    <definedName name="ZatrTrImp" localSheetId="38">'кс2-26'!$J$13</definedName>
    <definedName name="ZatrTrImp" localSheetId="39">'кс2-27'!$J$13</definedName>
    <definedName name="ZatrTrImp" localSheetId="36">'кс2-28'!$J$13</definedName>
    <definedName name="ZatrTrImp" localSheetId="40">'кс2-29'!$J$13</definedName>
    <definedName name="ZatrTrImp" localSheetId="4">'КС2-3'!$J$13</definedName>
    <definedName name="ZatrTrImp" localSheetId="41">'кс2-30'!$J$13</definedName>
    <definedName name="ZatrTrImp" localSheetId="6">'КС2-4'!$J$13</definedName>
    <definedName name="ZatrTrImp" localSheetId="7">'КС2-5'!$J$13</definedName>
    <definedName name="ZatrTrImp" localSheetId="8">'КС2-6'!$J$13</definedName>
    <definedName name="ZatrTrImp" localSheetId="9">'КС2-7'!$J$13</definedName>
    <definedName name="ZatrTrImp" localSheetId="11">'КС2-8'!$J$13</definedName>
    <definedName name="ZatrTrImp" localSheetId="13">'кс2-8 '!$J$13</definedName>
    <definedName name="ZatrTrImp" localSheetId="14">'кс2-9'!$J$13</definedName>
    <definedName name="ZatrTrImp">[1]КС2!$J$13</definedName>
    <definedName name="_xlnm.Print_Titles" localSheetId="17">' кс 2 12'!$29:$29</definedName>
    <definedName name="_xlnm.Print_Titles" localSheetId="16">'кс2 11'!$29:$29</definedName>
    <definedName name="_xlnm.Print_Titles" localSheetId="5">'кс2 4 корр'!$29:$29</definedName>
    <definedName name="_xlnm.Print_Titles" localSheetId="1">'КС2-1.'!$29:$29</definedName>
    <definedName name="_xlnm.Print_Titles" localSheetId="15">'кс2-10'!$29:$29</definedName>
    <definedName name="_xlnm.Print_Titles" localSheetId="19">'кс2-13'!$29:$29</definedName>
    <definedName name="_xlnm.Print_Titles" localSheetId="20">'кс2-14'!$29:$29</definedName>
    <definedName name="_xlnm.Print_Titles" localSheetId="21">'кс2-15'!$29:$29</definedName>
    <definedName name="_xlnm.Print_Titles" localSheetId="22">'кс2-16'!$29:$29</definedName>
    <definedName name="_xlnm.Print_Titles" localSheetId="23">'кс2-17'!$29:$29</definedName>
    <definedName name="_xlnm.Print_Titles" localSheetId="24">'кс2-18'!$29:$29</definedName>
    <definedName name="_xlnm.Print_Titles" localSheetId="25">'кс2-19'!$29:$29</definedName>
    <definedName name="_xlnm.Print_Titles" localSheetId="2">'КС2-2.'!$28:$28</definedName>
    <definedName name="_xlnm.Print_Titles" localSheetId="27">'кс2-20'!$29:$29</definedName>
    <definedName name="_xlnm.Print_Titles" localSheetId="28">'кс2-21'!$29:$29</definedName>
    <definedName name="_xlnm.Print_Titles" localSheetId="30">'кс2-22'!$28:$28</definedName>
    <definedName name="_xlnm.Print_Titles" localSheetId="31">'кс2-23'!$29:$29</definedName>
    <definedName name="_xlnm.Print_Titles" localSheetId="32">'кс2-23.'!$28:$28</definedName>
    <definedName name="_xlnm.Print_Titles" localSheetId="33">'кс2-24.'!$29:$29</definedName>
    <definedName name="_xlnm.Print_Titles" localSheetId="43">'кс2-25.'!$29:$29</definedName>
    <definedName name="_xlnm.Print_Titles" localSheetId="34">'кс2-25..'!$29:$29</definedName>
    <definedName name="_xlnm.Print_Titles" localSheetId="38">'кс2-26'!$29:$29</definedName>
    <definedName name="_xlnm.Print_Titles" localSheetId="39">'кс2-27'!$29:$29</definedName>
    <definedName name="_xlnm.Print_Titles" localSheetId="36">'кс2-28'!$27:$27</definedName>
    <definedName name="_xlnm.Print_Titles" localSheetId="40">'кс2-29'!$27:$27</definedName>
    <definedName name="_xlnm.Print_Titles" localSheetId="4">'КС2-3'!$29:$29</definedName>
    <definedName name="_xlnm.Print_Titles" localSheetId="41">'кс2-30'!$27:$27</definedName>
    <definedName name="_xlnm.Print_Titles" localSheetId="6">'КС2-4'!$29:$29</definedName>
    <definedName name="_xlnm.Print_Titles" localSheetId="7">'КС2-5'!$28:$28</definedName>
    <definedName name="_xlnm.Print_Titles" localSheetId="8">'КС2-6'!$29:$29</definedName>
    <definedName name="_xlnm.Print_Titles" localSheetId="9">'КС2-7'!$29:$29</definedName>
    <definedName name="_xlnm.Print_Titles" localSheetId="11">'КС2-8'!$29:$29</definedName>
    <definedName name="_xlnm.Print_Titles" localSheetId="13">'кс2-8 '!$33:$33</definedName>
    <definedName name="_xlnm.Print_Titles" localSheetId="14">'кс2-9'!$29:$29</definedName>
    <definedName name="_xlnm.Print_Titles" localSheetId="37">накопит!#REF!</definedName>
    <definedName name="_xlnm.Print_Titles" localSheetId="0">ССР!$15:$15</definedName>
    <definedName name="_xlnm.Print_Area" localSheetId="1">'КС2-1.'!$A$1:$P$133</definedName>
    <definedName name="_xlnm.Print_Area" localSheetId="2">'КС2-2.'!$A$1:$P$120</definedName>
    <definedName name="_xlnm.Print_Area" localSheetId="30">'кс2-22'!$A$1:$P$78</definedName>
    <definedName name="_xlnm.Print_Area" localSheetId="32">'кс2-23.'!$A$1:$P$71</definedName>
    <definedName name="_xlnm.Print_Area" localSheetId="34">'кс2-25..'!$A$1:$P$168</definedName>
    <definedName name="_xlnm.Print_Area" localSheetId="38">'кс2-26'!$A$1:$P$80</definedName>
    <definedName name="_xlnm.Print_Area" localSheetId="36">'кс2-28'!$A$1:$P$253</definedName>
    <definedName name="_xlnm.Print_Area" localSheetId="40">'кс2-29'!$A$1:$P$198</definedName>
    <definedName name="_xlnm.Print_Area" localSheetId="41">'кс2-30'!$A$1:$P$52</definedName>
    <definedName name="_xlnm.Print_Area" localSheetId="7">'КС2-5'!$A$1:$P$67</definedName>
    <definedName name="_xlnm.Print_Area" localSheetId="8">'КС2-6'!$A$1:$P$68</definedName>
    <definedName name="_xlnm.Print_Area" localSheetId="9">'КС2-7'!$A$1:$P$97</definedName>
    <definedName name="_xlnm.Print_Area" localSheetId="11">'КС2-8'!$A$1:$P$86</definedName>
    <definedName name="_xlnm.Print_Area" localSheetId="3">'КС3-1'!$A$1:$G$34</definedName>
    <definedName name="_xlnm.Print_Area" localSheetId="44">'КС3-2'!$A$1:$G$40</definedName>
    <definedName name="_xlnm.Print_Area" localSheetId="10">'КС3-2 корр'!$A$1:$G$40</definedName>
    <definedName name="_xlnm.Print_Area" localSheetId="12">'КС3-3'!$A$1:$G$44</definedName>
    <definedName name="_xlnm.Print_Area" localSheetId="18">'КС3-4'!$A$1:$G$51</definedName>
    <definedName name="_xlnm.Print_Area" localSheetId="26">'КС3-5'!$A$1:$G$53</definedName>
    <definedName name="_xlnm.Print_Area" localSheetId="29">'КС3-6'!$A$1:$G$57</definedName>
    <definedName name="_xlnm.Print_Area" localSheetId="35">'КС3-7'!$A$1:$G$58</definedName>
    <definedName name="_xlnm.Print_Area" localSheetId="42">'КС3-8'!$A$1:$G$63</definedName>
    <definedName name="_xlnm.Print_Area" localSheetId="37">накопит!$A$1:$T$20</definedName>
    <definedName name="_xlnm.Print_Area" localSheetId="0">ССР!$A$1:$J$36</definedName>
  </definedNames>
  <calcPr calcId="162913"/>
</workbook>
</file>

<file path=xl/calcChain.xml><?xml version="1.0" encoding="utf-8"?>
<calcChain xmlns="http://schemas.openxmlformats.org/spreadsheetml/2006/main">
  <c r="Q16" i="8" l="1"/>
  <c r="Q18" i="8" s="1"/>
  <c r="K246" i="51"/>
  <c r="K247" i="51" s="1"/>
  <c r="K248" i="51" l="1"/>
  <c r="K249" i="51" s="1"/>
  <c r="S17" i="8"/>
  <c r="S9" i="8"/>
  <c r="S8" i="8"/>
  <c r="T8" i="8"/>
  <c r="E55" i="50"/>
  <c r="F55" i="50" s="1"/>
  <c r="G55" i="50" s="1"/>
  <c r="N190" i="53"/>
  <c r="N189" i="53" s="1"/>
  <c r="N188" i="53" s="1"/>
  <c r="N187" i="53" s="1"/>
  <c r="K44" i="54"/>
  <c r="J9" i="8"/>
  <c r="U7" i="8"/>
  <c r="K43" i="54"/>
  <c r="K188" i="53"/>
  <c r="K189" i="53" s="1"/>
  <c r="K190" i="53" s="1"/>
  <c r="R18" i="8"/>
  <c r="E53" i="50"/>
  <c r="F53" i="50" s="1"/>
  <c r="G53" i="50" s="1"/>
  <c r="E54" i="50" l="1"/>
  <c r="F54" i="50" s="1"/>
  <c r="G54" i="50" s="1"/>
  <c r="K191" i="53"/>
  <c r="K192" i="53" s="1"/>
  <c r="T9" i="8"/>
  <c r="K58" i="52" l="1"/>
  <c r="K59" i="52" s="1"/>
  <c r="K60" i="52" s="1"/>
  <c r="E52" i="50" s="1"/>
  <c r="A58" i="52"/>
  <c r="A63" i="50"/>
  <c r="A61" i="50"/>
  <c r="H59" i="50"/>
  <c r="H58" i="50"/>
  <c r="H57" i="50"/>
  <c r="H24" i="50"/>
  <c r="G13" i="50"/>
  <c r="A10" i="50"/>
  <c r="G8" i="50"/>
  <c r="G7" i="50"/>
  <c r="A7" i="50"/>
  <c r="F52" i="50" l="1"/>
  <c r="E24" i="50"/>
  <c r="K61" i="52"/>
  <c r="K62" i="52" s="1"/>
  <c r="E24" i="48"/>
  <c r="F24" i="48"/>
  <c r="G52" i="48"/>
  <c r="G53" i="48" s="1"/>
  <c r="G54" i="48" s="1"/>
  <c r="K71" i="49"/>
  <c r="K72" i="49" s="1"/>
  <c r="A58" i="48"/>
  <c r="A56" i="48"/>
  <c r="H54" i="48"/>
  <c r="H53" i="48"/>
  <c r="H52" i="48"/>
  <c r="H24" i="48"/>
  <c r="G13" i="48"/>
  <c r="A10" i="48"/>
  <c r="G8" i="48"/>
  <c r="G7" i="48"/>
  <c r="A7" i="48"/>
  <c r="J49" i="42"/>
  <c r="J48" i="42"/>
  <c r="J47" i="42"/>
  <c r="P14" i="8"/>
  <c r="P13" i="8"/>
  <c r="P10" i="8"/>
  <c r="G52" i="50" l="1"/>
  <c r="F24" i="50"/>
  <c r="Q19" i="8"/>
  <c r="Q20" i="8" s="1"/>
  <c r="G24" i="48"/>
  <c r="K73" i="49"/>
  <c r="K74" i="49" s="1"/>
  <c r="G47" i="42"/>
  <c r="G57" i="50" l="1"/>
  <c r="G58" i="50" s="1"/>
  <c r="G59" i="50" s="1"/>
  <c r="R21" i="8" s="1"/>
  <c r="G24" i="50"/>
  <c r="K273" i="47"/>
  <c r="K274" i="47" s="1"/>
  <c r="K160" i="46"/>
  <c r="K159" i="46"/>
  <c r="G49" i="42"/>
  <c r="F49" i="42" s="1"/>
  <c r="K98" i="45"/>
  <c r="K100" i="45"/>
  <c r="K101" i="45" s="1"/>
  <c r="G48" i="42"/>
  <c r="F48" i="42" s="1"/>
  <c r="E48" i="42" s="1"/>
  <c r="K61" i="44"/>
  <c r="K63" i="44" s="1"/>
  <c r="K64" i="44" s="1"/>
  <c r="K66" i="41"/>
  <c r="K68" i="41"/>
  <c r="K69" i="41" s="1"/>
  <c r="K77" i="43"/>
  <c r="K75" i="43"/>
  <c r="J50" i="42" l="1"/>
  <c r="J51" i="42" s="1"/>
  <c r="P15" i="8"/>
  <c r="K161" i="46"/>
  <c r="K162" i="46" s="1"/>
  <c r="G50" i="42"/>
  <c r="F50" i="42" s="1"/>
  <c r="E50" i="42" s="1"/>
  <c r="G24" i="42"/>
  <c r="K275" i="47"/>
  <c r="K276" i="47" s="1"/>
  <c r="F47" i="42"/>
  <c r="E49" i="42"/>
  <c r="K78" i="43"/>
  <c r="G51" i="42" l="1"/>
  <c r="E47" i="42"/>
  <c r="E24" i="42" s="1"/>
  <c r="F24" i="42"/>
  <c r="P18" i="8" l="1"/>
  <c r="P19" i="8" l="1"/>
  <c r="P20" i="8" s="1"/>
  <c r="A57" i="42"/>
  <c r="A55" i="42"/>
  <c r="H53" i="42"/>
  <c r="H52" i="42"/>
  <c r="H51" i="42"/>
  <c r="H24" i="42"/>
  <c r="G13" i="42"/>
  <c r="A10" i="42"/>
  <c r="G8" i="42"/>
  <c r="G7" i="42"/>
  <c r="A7" i="42"/>
  <c r="G52" i="42" l="1"/>
  <c r="G53" i="42" s="1"/>
  <c r="K59" i="40" l="1"/>
  <c r="K60" i="40" s="1"/>
  <c r="O7" i="8" s="1"/>
  <c r="S7" i="8" s="1"/>
  <c r="K58" i="40"/>
  <c r="A58" i="40"/>
  <c r="A228" i="39"/>
  <c r="A74" i="43" s="1"/>
  <c r="K230" i="39"/>
  <c r="K231" i="39" s="1"/>
  <c r="O16" i="8" s="1"/>
  <c r="S16" i="8" s="1"/>
  <c r="A60" i="44" l="1"/>
  <c r="A97" i="45" s="1"/>
  <c r="A65" i="41"/>
  <c r="O18" i="8"/>
  <c r="O19" i="8" s="1"/>
  <c r="O20" i="8" s="1"/>
  <c r="G45" i="38"/>
  <c r="J47" i="38"/>
  <c r="K61" i="40"/>
  <c r="K62" i="40" s="1"/>
  <c r="G46" i="38"/>
  <c r="K232" i="39"/>
  <c r="A53" i="38"/>
  <c r="A51" i="38"/>
  <c r="H49" i="38"/>
  <c r="H48" i="38"/>
  <c r="H47" i="38"/>
  <c r="H24" i="38"/>
  <c r="G13" i="38"/>
  <c r="A10" i="38"/>
  <c r="G8" i="38"/>
  <c r="G7" i="38"/>
  <c r="A7" i="38"/>
  <c r="A70" i="49" l="1"/>
  <c r="A158" i="46"/>
  <c r="A272" i="47" s="1"/>
  <c r="E46" i="38"/>
  <c r="F46" i="38"/>
  <c r="G47" i="38"/>
  <c r="G48" i="38" s="1"/>
  <c r="G49" i="38" s="1"/>
  <c r="K233" i="39"/>
  <c r="J49" i="38" s="1"/>
  <c r="J48" i="38"/>
  <c r="F45" i="38"/>
  <c r="F24" i="38" s="1"/>
  <c r="G24" i="38"/>
  <c r="E45" i="38"/>
  <c r="E24" i="38" s="1"/>
  <c r="K118" i="33"/>
  <c r="K119" i="33" s="1"/>
  <c r="K126" i="37" l="1"/>
  <c r="K127" i="37" s="1"/>
  <c r="K128" i="37" s="1"/>
  <c r="K198" i="36"/>
  <c r="K199" i="36" s="1"/>
  <c r="K200" i="36" s="1"/>
  <c r="K63" i="35"/>
  <c r="K64" i="35"/>
  <c r="K65" i="35" s="1"/>
  <c r="K52" i="34"/>
  <c r="K53" i="34" s="1"/>
  <c r="K54" i="34" s="1"/>
  <c r="K120" i="33"/>
  <c r="K75" i="32"/>
  <c r="K76" i="32" s="1"/>
  <c r="K77" i="32" s="1"/>
  <c r="K105" i="29"/>
  <c r="K106" i="29" s="1"/>
  <c r="K107" i="29" s="1"/>
  <c r="A51" i="30"/>
  <c r="A49" i="30"/>
  <c r="H47" i="30"/>
  <c r="H46" i="30"/>
  <c r="H45" i="30"/>
  <c r="F24" i="30"/>
  <c r="E31" i="30"/>
  <c r="E30" i="30"/>
  <c r="E29" i="30"/>
  <c r="E28" i="30"/>
  <c r="H24" i="30"/>
  <c r="G13" i="30"/>
  <c r="A10" i="30"/>
  <c r="G8" i="30"/>
  <c r="A8" i="30"/>
  <c r="G7" i="30"/>
  <c r="A7" i="30"/>
  <c r="I47" i="38" l="1"/>
  <c r="I57" i="50"/>
  <c r="I52" i="48"/>
  <c r="I51" i="42"/>
  <c r="N11" i="8"/>
  <c r="G40" i="30"/>
  <c r="I45" i="30"/>
  <c r="G38" i="30"/>
  <c r="N10" i="8"/>
  <c r="K108" i="29"/>
  <c r="G41" i="30"/>
  <c r="N14" i="8"/>
  <c r="G43" i="30"/>
  <c r="N15" i="8"/>
  <c r="S15" i="8" s="1"/>
  <c r="N6" i="8"/>
  <c r="S6" i="8" s="1"/>
  <c r="G39" i="30"/>
  <c r="K66" i="35"/>
  <c r="K67" i="35" s="1"/>
  <c r="G42" i="30"/>
  <c r="G44" i="30"/>
  <c r="K129" i="37"/>
  <c r="K130" i="37" s="1"/>
  <c r="N13" i="8"/>
  <c r="N12" i="8"/>
  <c r="E24" i="30"/>
  <c r="K201" i="36"/>
  <c r="K202" i="36" s="1"/>
  <c r="K55" i="34"/>
  <c r="K56" i="34" s="1"/>
  <c r="K121" i="33"/>
  <c r="K122" i="33" s="1"/>
  <c r="K78" i="32"/>
  <c r="K79" i="32" s="1"/>
  <c r="M12" i="8"/>
  <c r="K80" i="28"/>
  <c r="K81" i="28" s="1"/>
  <c r="K82" i="28" s="1"/>
  <c r="M14" i="8" s="1"/>
  <c r="K66" i="27"/>
  <c r="K67" i="27" s="1"/>
  <c r="K63" i="27"/>
  <c r="K64" i="27" s="1"/>
  <c r="A44" i="23"/>
  <c r="A42" i="23"/>
  <c r="H40" i="23"/>
  <c r="H39" i="23"/>
  <c r="H38" i="23"/>
  <c r="E37" i="23"/>
  <c r="F35" i="23"/>
  <c r="E35" i="23"/>
  <c r="F34" i="23"/>
  <c r="F33" i="23"/>
  <c r="E33" i="23" s="1"/>
  <c r="E32" i="23"/>
  <c r="E31" i="23"/>
  <c r="E30" i="23"/>
  <c r="E29" i="23"/>
  <c r="E28" i="23"/>
  <c r="H24" i="23"/>
  <c r="G24" i="23"/>
  <c r="G38" i="23" s="1"/>
  <c r="G39" i="23" s="1"/>
  <c r="G18" i="23"/>
  <c r="G13" i="23"/>
  <c r="A10" i="23"/>
  <c r="G8" i="23"/>
  <c r="A8" i="23"/>
  <c r="G7" i="23"/>
  <c r="A7" i="23"/>
  <c r="I58" i="50" l="1"/>
  <c r="I53" i="48"/>
  <c r="I52" i="42"/>
  <c r="F24" i="23"/>
  <c r="I48" i="38"/>
  <c r="E34" i="23"/>
  <c r="E24" i="23" s="1"/>
  <c r="F40" i="30"/>
  <c r="E40" i="30"/>
  <c r="F41" i="30"/>
  <c r="E41" i="30"/>
  <c r="N18" i="8"/>
  <c r="N19" i="8" s="1"/>
  <c r="N20" i="8" s="1"/>
  <c r="J47" i="30" s="1"/>
  <c r="F39" i="30"/>
  <c r="E39" i="30"/>
  <c r="I46" i="30"/>
  <c r="F44" i="30"/>
  <c r="E44" i="30"/>
  <c r="F43" i="30"/>
  <c r="E43" i="30"/>
  <c r="E42" i="30"/>
  <c r="F42" i="30"/>
  <c r="G45" i="30"/>
  <c r="G46" i="30" s="1"/>
  <c r="G47" i="30" s="1"/>
  <c r="G24" i="30"/>
  <c r="E38" i="30"/>
  <c r="F38" i="30"/>
  <c r="K109" i="29"/>
  <c r="K83" i="28"/>
  <c r="K84" i="28" s="1"/>
  <c r="K143" i="20"/>
  <c r="K144" i="20" s="1"/>
  <c r="K145" i="20" s="1"/>
  <c r="M11" i="8" s="1"/>
  <c r="K52" i="19"/>
  <c r="K53" i="19" s="1"/>
  <c r="K54" i="19" s="1"/>
  <c r="M10" i="8" s="1"/>
  <c r="K75" i="18"/>
  <c r="K76" i="18" s="1"/>
  <c r="K77" i="18" s="1"/>
  <c r="M13" i="8" s="1"/>
  <c r="S13" i="8" s="1"/>
  <c r="I59" i="50" l="1"/>
  <c r="I54" i="48"/>
  <c r="I53" i="42"/>
  <c r="I47" i="30"/>
  <c r="I49" i="38"/>
  <c r="M18" i="8"/>
  <c r="M19" i="8" s="1"/>
  <c r="M20" i="8" s="1"/>
  <c r="K146" i="20"/>
  <c r="K147" i="20" s="1"/>
  <c r="K55" i="19"/>
  <c r="K56" i="19" s="1"/>
  <c r="K78" i="18"/>
  <c r="K79" i="18" s="1"/>
  <c r="K206" i="17"/>
  <c r="K207" i="17" s="1"/>
  <c r="A40" i="16"/>
  <c r="A38" i="16"/>
  <c r="H36" i="16"/>
  <c r="H35" i="16"/>
  <c r="H34" i="16"/>
  <c r="F33" i="16"/>
  <c r="E33" i="16" s="1"/>
  <c r="G32" i="16"/>
  <c r="F32" i="16" s="1"/>
  <c r="E32" i="16" s="1"/>
  <c r="G31" i="16"/>
  <c r="F31" i="16" s="1"/>
  <c r="E31" i="16" s="1"/>
  <c r="G30" i="16"/>
  <c r="F30" i="16" s="1"/>
  <c r="E30" i="16" s="1"/>
  <c r="F29" i="16"/>
  <c r="E29" i="16" s="1"/>
  <c r="G28" i="16"/>
  <c r="F28" i="16" s="1"/>
  <c r="E28" i="16" s="1"/>
  <c r="H24" i="16"/>
  <c r="G18" i="16"/>
  <c r="G13" i="16"/>
  <c r="A10" i="16"/>
  <c r="G8" i="16"/>
  <c r="A8" i="16"/>
  <c r="G7" i="16"/>
  <c r="A7" i="16"/>
  <c r="G34" i="16" l="1"/>
  <c r="G35" i="16" s="1"/>
  <c r="G36" i="16" s="1"/>
  <c r="G24" i="16"/>
  <c r="K208" i="17"/>
  <c r="K209" i="17" s="1"/>
  <c r="E24" i="16"/>
  <c r="F24" i="16"/>
  <c r="O18" i="10" l="1"/>
  <c r="G18" i="15"/>
  <c r="K68" i="14" l="1"/>
  <c r="K69" i="14" s="1"/>
  <c r="K71" i="14" s="1"/>
  <c r="K72" i="14" s="1"/>
  <c r="K73" i="14" s="1"/>
  <c r="K73" i="13"/>
  <c r="K74" i="13" s="1"/>
  <c r="K75" i="13" s="1"/>
  <c r="K76" i="13" s="1"/>
  <c r="K45" i="12"/>
  <c r="K46" i="12" s="1"/>
  <c r="K47" i="12" s="1"/>
  <c r="K48" i="12" s="1"/>
  <c r="K49" i="12" s="1"/>
  <c r="K50" i="12" s="1"/>
  <c r="K52" i="11"/>
  <c r="K53" i="11" s="1"/>
  <c r="K54" i="11" s="1"/>
  <c r="K55" i="11" s="1"/>
  <c r="K190" i="10"/>
  <c r="K191" i="10" s="1"/>
  <c r="K192" i="10" s="1"/>
  <c r="K193" i="10" s="1"/>
  <c r="K194" i="10" s="1"/>
  <c r="K195" i="10" s="1"/>
  <c r="K82" i="9"/>
  <c r="K83" i="9" s="1"/>
  <c r="K84" i="9" s="1"/>
  <c r="B6" i="8"/>
  <c r="B7" i="8"/>
  <c r="B10" i="8"/>
  <c r="B11" i="8"/>
  <c r="B12" i="8"/>
  <c r="B13" i="8"/>
  <c r="B14" i="8"/>
  <c r="B15" i="8"/>
  <c r="B5" i="8"/>
  <c r="A40" i="15"/>
  <c r="A38" i="15"/>
  <c r="G13" i="15"/>
  <c r="A10" i="15"/>
  <c r="G8" i="15"/>
  <c r="A8" i="15"/>
  <c r="G7" i="15"/>
  <c r="A7" i="15"/>
  <c r="K77" i="13" l="1"/>
  <c r="K78" i="13" s="1"/>
  <c r="L14" i="8"/>
  <c r="S14" i="8" s="1"/>
  <c r="K56" i="11"/>
  <c r="K57" i="11" s="1"/>
  <c r="L10" i="8"/>
  <c r="S10" i="8" s="1"/>
  <c r="G30" i="15"/>
  <c r="G29" i="15"/>
  <c r="F29" i="15" s="1"/>
  <c r="E29" i="15" s="1"/>
  <c r="L12" i="8"/>
  <c r="S12" i="8" s="1"/>
  <c r="G32" i="15"/>
  <c r="F32" i="15" s="1"/>
  <c r="E32" i="15" s="1"/>
  <c r="G31" i="15"/>
  <c r="G33" i="15"/>
  <c r="F33" i="15" s="1"/>
  <c r="E33" i="15" s="1"/>
  <c r="F31" i="15"/>
  <c r="E31" i="15" s="1"/>
  <c r="F30" i="15"/>
  <c r="E30" i="15" s="1"/>
  <c r="K85" i="9"/>
  <c r="A34" i="6"/>
  <c r="A32" i="6"/>
  <c r="G13" i="6"/>
  <c r="A10" i="6"/>
  <c r="A8" i="6"/>
  <c r="A7" i="6"/>
  <c r="K109" i="5"/>
  <c r="K110" i="5" s="1"/>
  <c r="K111" i="5" s="1"/>
  <c r="D18" i="8"/>
  <c r="D19" i="8" s="1"/>
  <c r="D20" i="8" s="1"/>
  <c r="I16" i="8"/>
  <c r="J16" i="8" s="1"/>
  <c r="T16" i="8" s="1"/>
  <c r="I15" i="8"/>
  <c r="J15" i="8" s="1"/>
  <c r="T15" i="8" s="1"/>
  <c r="I14" i="8"/>
  <c r="J14" i="8" s="1"/>
  <c r="I13" i="8"/>
  <c r="J13" i="8" s="1"/>
  <c r="T13" i="8" s="1"/>
  <c r="I12" i="8"/>
  <c r="J12" i="8" s="1"/>
  <c r="T12" i="8" s="1"/>
  <c r="I11" i="8"/>
  <c r="J11" i="8" s="1"/>
  <c r="I10" i="8"/>
  <c r="J10" i="8" s="1"/>
  <c r="I7" i="8"/>
  <c r="I6" i="8"/>
  <c r="J6" i="8" s="1"/>
  <c r="T6" i="8" s="1"/>
  <c r="I5" i="8"/>
  <c r="J5" i="8" s="1"/>
  <c r="D29" i="7"/>
  <c r="H30" i="7" s="1"/>
  <c r="H34" i="7" s="1"/>
  <c r="H35" i="7" s="1"/>
  <c r="H36" i="7" s="1"/>
  <c r="I28" i="7"/>
  <c r="J28" i="7" s="1"/>
  <c r="J29" i="7" s="1"/>
  <c r="H26" i="7"/>
  <c r="H29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T10" i="8" l="1"/>
  <c r="T14" i="8"/>
  <c r="R19" i="8"/>
  <c r="R20" i="8" s="1"/>
  <c r="J7" i="8"/>
  <c r="T7" i="8" s="1"/>
  <c r="I26" i="7"/>
  <c r="K112" i="5"/>
  <c r="K113" i="5" s="1"/>
  <c r="J17" i="7"/>
  <c r="J26" i="7" s="1"/>
  <c r="J30" i="7" s="1"/>
  <c r="K86" i="9"/>
  <c r="L11" i="8"/>
  <c r="G28" i="15"/>
  <c r="F28" i="15" s="1"/>
  <c r="E28" i="15" s="1"/>
  <c r="E24" i="15" s="1"/>
  <c r="H34" i="15"/>
  <c r="K11" i="8"/>
  <c r="E27" i="6"/>
  <c r="H18" i="8"/>
  <c r="H19" i="8" s="1"/>
  <c r="H20" i="8" s="1"/>
  <c r="J32" i="7"/>
  <c r="D30" i="7"/>
  <c r="D34" i="7" s="1"/>
  <c r="D35" i="7" s="1"/>
  <c r="D36" i="7" s="1"/>
  <c r="I29" i="7"/>
  <c r="I30" i="7" s="1"/>
  <c r="F27" i="6"/>
  <c r="G27" i="6" s="1"/>
  <c r="G8" i="6"/>
  <c r="G7" i="6"/>
  <c r="S11" i="8" l="1"/>
  <c r="T11" i="8" s="1"/>
  <c r="F24" i="15"/>
  <c r="G24" i="15"/>
  <c r="L18" i="8"/>
  <c r="L19" i="8" s="1"/>
  <c r="L20" i="8" s="1"/>
  <c r="J33" i="7"/>
  <c r="J34" i="7" s="1"/>
  <c r="J35" i="7" s="1"/>
  <c r="J36" i="7" s="1"/>
  <c r="J17" i="8"/>
  <c r="K87" i="9"/>
  <c r="H36" i="15" s="1"/>
  <c r="H35" i="15"/>
  <c r="G34" i="15"/>
  <c r="G36" i="15" s="1"/>
  <c r="I17" i="8"/>
  <c r="I18" i="8" s="1"/>
  <c r="I19" i="8" s="1"/>
  <c r="I20" i="8" s="1"/>
  <c r="I32" i="7"/>
  <c r="I33" i="7" s="1"/>
  <c r="I34" i="7" s="1"/>
  <c r="I35" i="7" s="1"/>
  <c r="I36" i="7" s="1"/>
  <c r="T17" i="8" l="1"/>
  <c r="J18" i="8"/>
  <c r="J19" i="8" s="1"/>
  <c r="J20" i="8" s="1"/>
  <c r="K122" i="4"/>
  <c r="K123" i="4" s="1"/>
  <c r="K124" i="4" l="1"/>
  <c r="K125" i="4" l="1"/>
  <c r="H24" i="15"/>
  <c r="E26" i="6"/>
  <c r="H28" i="6"/>
  <c r="K5" i="8"/>
  <c r="S5" i="8" s="1"/>
  <c r="S18" i="8" l="1"/>
  <c r="S19" i="8" s="1"/>
  <c r="S20" i="8" s="1"/>
  <c r="T21" i="8" s="1"/>
  <c r="T5" i="8"/>
  <c r="F26" i="6"/>
  <c r="E24" i="6"/>
  <c r="K18" i="8"/>
  <c r="K19" i="8" s="1"/>
  <c r="K20" i="8" s="1"/>
  <c r="S21" i="8" s="1"/>
  <c r="S25" i="8" s="1"/>
  <c r="K126" i="4"/>
  <c r="H29" i="6"/>
  <c r="T18" i="8" l="1"/>
  <c r="T19" i="8" s="1"/>
  <c r="T20" i="8" s="1"/>
  <c r="H30" i="6"/>
  <c r="F24" i="6"/>
  <c r="G26" i="6"/>
  <c r="G24" i="6" l="1"/>
  <c r="G28" i="6"/>
  <c r="G29" i="6" s="1"/>
  <c r="G30" i="6" s="1"/>
  <c r="K45" i="54"/>
  <c r="K46" i="54"/>
  <c r="N191" i="53"/>
</calcChain>
</file>

<file path=xl/sharedStrings.xml><?xml version="1.0" encoding="utf-8"?>
<sst xmlns="http://schemas.openxmlformats.org/spreadsheetml/2006/main" count="12586" uniqueCount="2981">
  <si>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</si>
  <si>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</si>
  <si>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</si>
  <si>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</si>
  <si>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</si>
  <si>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</si>
  <si>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</si>
  <si>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</si>
  <si>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Капитальный ремонт здания МБОУ Арефинская СОШ по адресу: Нижегородская область, Вачский район, с. Арефино, ул. Пестрякова, д.51</t>
  </si>
  <si>
    <t>Сметная стоимость, руб.</t>
  </si>
  <si>
    <t>Глава 2. Основные объекты строительства</t>
  </si>
  <si>
    <t>02-01-01</t>
  </si>
  <si>
    <t>Демонтажные работы</t>
  </si>
  <si>
    <t>02-01-02</t>
  </si>
  <si>
    <t>Ремонт кровли.</t>
  </si>
  <si>
    <t>02-01-03</t>
  </si>
  <si>
    <t>Наружная отделка фасада. Главный вход. Козырьки.</t>
  </si>
  <si>
    <t>02-01-04</t>
  </si>
  <si>
    <t>Общестроительные работы</t>
  </si>
  <si>
    <t>02-01-05</t>
  </si>
  <si>
    <t>Оконные и дверные проемы. Полы.</t>
  </si>
  <si>
    <t>02-01-06</t>
  </si>
  <si>
    <t>Ремонт системы отопления и вентиляции.</t>
  </si>
  <si>
    <t>02-01-07</t>
  </si>
  <si>
    <t>Ремонт системы холодного и горячего водоснабжения.</t>
  </si>
  <si>
    <t>02-01-08</t>
  </si>
  <si>
    <t>Ремонт системы водоотведения.</t>
  </si>
  <si>
    <t>02-01-09</t>
  </si>
  <si>
    <t>Ремонт системы электроснабжения.</t>
  </si>
  <si>
    <t>Итого по Главе 2. "Основные объекты строительства"</t>
  </si>
  <si>
    <t>Глава 7. Благоустройство и озеленение территории</t>
  </si>
  <si>
    <t>02-01-10</t>
  </si>
  <si>
    <t>Благоустройство</t>
  </si>
  <si>
    <t>Итого по Главе 7. "Благоустройство и озеленение территории"</t>
  </si>
  <si>
    <t>Итого по Главам 1-7</t>
  </si>
  <si>
    <t>Непредвиденные затраты</t>
  </si>
  <si>
    <t>МДС 81-35.2004 п.4.96</t>
  </si>
  <si>
    <t>Непредвиденные затраты для объектов социальной сферы - 2%</t>
  </si>
  <si>
    <t>Итого "Непредвиденные затраты"</t>
  </si>
  <si>
    <t xml:space="preserve">Согласовано: </t>
  </si>
  <si>
    <t xml:space="preserve">Директор ООО ПСК КАПИТАЛ </t>
  </si>
  <si>
    <t xml:space="preserve">_________________Г.Ф.Рахимова </t>
  </si>
  <si>
    <t xml:space="preserve">Утверждаю: </t>
  </si>
  <si>
    <t>_______________/Н.С. Смирнова/</t>
  </si>
  <si>
    <t xml:space="preserve">Директор  Муниципальное бюджетное общеобразовательное учреждение Арефинская средняя общеобразовательная школа </t>
  </si>
  <si>
    <t>Приложение № 2</t>
  </si>
  <si>
    <t xml:space="preserve"> к контракту №   от     </t>
  </si>
  <si>
    <t xml:space="preserve">Итого </t>
  </si>
  <si>
    <t xml:space="preserve">НДС 20% </t>
  </si>
  <si>
    <t xml:space="preserve">Всего  с НДС 20 % 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</si>
  <si>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</si>
  <si>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</si>
  <si>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</si>
  <si>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</si>
  <si>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</si>
  <si>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0322005</t>
  </si>
  <si>
    <t xml:space="preserve">Инвестор - </t>
  </si>
  <si>
    <t>по ОКПО</t>
  </si>
  <si>
    <t xml:space="preserve">Стройка - </t>
  </si>
  <si>
    <t xml:space="preserve"> 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</si>
  <si>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</si>
  <si>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</si>
  <si>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</si>
  <si>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</si>
  <si>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</si>
  <si>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</si>
  <si>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</si>
  <si>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</si>
  <si>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</si>
  <si>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</si>
  <si>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</si>
  <si>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Номер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</si>
  <si>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</si>
  <si>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</si>
  <si>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</si>
  <si>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</si>
  <si>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</si>
  <si>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</si>
  <si>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</si>
  <si>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</si>
  <si>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>по порядку</t>
  </si>
  <si>
    <t>поз. по смете</t>
  </si>
  <si>
    <t>Всего</t>
  </si>
  <si>
    <t>В том числе</t>
  </si>
  <si>
    <t>Осн.З/п</t>
  </si>
  <si>
    <t>Эк.Маш.</t>
  </si>
  <si>
    <t>З/пМех.</t>
  </si>
  <si>
    <t>Раздел 1. Козырьки.</t>
  </si>
  <si>
    <t>1</t>
  </si>
  <si>
    <t>ТЕР07-05-030-06</t>
  </si>
  <si>
    <t>Демонтаж : Установка плит балконов и козырьков площадью до 5 м2 в зданиях: кирпичных и блочных</t>
  </si>
  <si>
    <t>100 шт. сборных конструкций</t>
  </si>
  <si>
    <t>459,816
13,79</t>
  </si>
  <si>
    <t>109,432
3,28</t>
  </si>
  <si>
    <t xml:space="preserve">  Итого по разделу 1 Козырьки.</t>
  </si>
  <si>
    <t>Раздел 2. Центральный вход. Центральный вход (вестибюль, гардероб)</t>
  </si>
  <si>
    <t>2</t>
  </si>
  <si>
    <t>ТЕРр57-2-3</t>
  </si>
  <si>
    <t>Разборка покрытий полов: из керамических плиток</t>
  </si>
  <si>
    <t>100 м2 покрытия</t>
  </si>
  <si>
    <t>69,87
78,39</t>
  </si>
  <si>
    <t>1,44
1,62</t>
  </si>
  <si>
    <t>3</t>
  </si>
  <si>
    <t>ТЕРр56-10-1</t>
  </si>
  <si>
    <t>Снятие дверных полотен</t>
  </si>
  <si>
    <t>100 м2 дверных полотен</t>
  </si>
  <si>
    <t>36,28
5,82</t>
  </si>
  <si>
    <t xml:space="preserve">
</t>
  </si>
  <si>
    <t>4</t>
  </si>
  <si>
    <t>ТЕРр56-9-1</t>
  </si>
  <si>
    <t>Демонтаж дверных коробок: в каменных стенах с отбивкой штукатурки в откосах</t>
  </si>
  <si>
    <t>100 коробок</t>
  </si>
  <si>
    <t>179,3
7,17</t>
  </si>
  <si>
    <t>3,97
0,16</t>
  </si>
  <si>
    <t>5</t>
  </si>
  <si>
    <t>ТЕР46-04-001-04</t>
  </si>
  <si>
    <t>Разборка: кирпичных стен</t>
  </si>
  <si>
    <t>1 м3</t>
  </si>
  <si>
    <t>8,24
2,06</t>
  </si>
  <si>
    <t>1,15
0,29</t>
  </si>
  <si>
    <t>6</t>
  </si>
  <si>
    <t>ТЕРр62-41-1</t>
  </si>
  <si>
    <t>Очистка вручную поверхности фасадов от перхлорвиниловых и масляных красок: с земли и лесов</t>
  </si>
  <si>
    <t>100 м2 расчищенной поверхности</t>
  </si>
  <si>
    <t>20,8
21,69</t>
  </si>
  <si>
    <t>7</t>
  </si>
  <si>
    <t>Очистка вручную поверхности потолка</t>
  </si>
  <si>
    <t>20,8
20,65</t>
  </si>
  <si>
    <t>8</t>
  </si>
  <si>
    <t>ТЕР46-04-006-03</t>
  </si>
  <si>
    <t>Разборка деревянных перегородок: чистых щитовых дощатых</t>
  </si>
  <si>
    <t>100 м2</t>
  </si>
  <si>
    <t>29,3
7,65</t>
  </si>
  <si>
    <t>6,84
1,79</t>
  </si>
  <si>
    <t>9</t>
  </si>
  <si>
    <t>ТЕРр56-2-2</t>
  </si>
  <si>
    <t>Снятие оконных переплетов: остекленных</t>
  </si>
  <si>
    <t>100 м2 оконных переплетов</t>
  </si>
  <si>
    <t>46,11
8,33</t>
  </si>
  <si>
    <t>0,93
0,17</t>
  </si>
  <si>
    <t>10</t>
  </si>
  <si>
    <t>ТЕРр56-3-2</t>
  </si>
  <si>
    <t>Снятие подоконных досок: деревянных в каменных зданиях</t>
  </si>
  <si>
    <t>94,97
3,99</t>
  </si>
  <si>
    <t>11</t>
  </si>
  <si>
    <t>ТЕРр56-1-1</t>
  </si>
  <si>
    <t>Демонтаж оконных коробок: в каменных стенах с отбивкой штукатурки в откосах</t>
  </si>
  <si>
    <t>128,73
5,15</t>
  </si>
  <si>
    <t>2,15
0,09</t>
  </si>
  <si>
    <t>12</t>
  </si>
  <si>
    <t>ТЕР09-03-046-03</t>
  </si>
  <si>
    <t>Демонтаж: Монтаж перегородок: стальных, консольных, сетчатых</t>
  </si>
  <si>
    <t>36,47
15,58</t>
  </si>
  <si>
    <t>0,217
0,09</t>
  </si>
  <si>
    <t xml:space="preserve">  Итого по разделу 2 Центральный вход. Центральный вход (вестибюль, гардероб)</t>
  </si>
  <si>
    <t>Раздел 3. Столовая, пищеблок, подсобные помещения.</t>
  </si>
  <si>
    <t>13</t>
  </si>
  <si>
    <t>46,11
18,37</t>
  </si>
  <si>
    <t>0,93
0,37</t>
  </si>
  <si>
    <t>14</t>
  </si>
  <si>
    <t>94,97
12,54</t>
  </si>
  <si>
    <t>15</t>
  </si>
  <si>
    <t>128,73
14,16</t>
  </si>
  <si>
    <t>2,15
0,24</t>
  </si>
  <si>
    <t>16</t>
  </si>
  <si>
    <t>ТЕРр56-11-1</t>
  </si>
  <si>
    <t>Снятие наличников</t>
  </si>
  <si>
    <t>100 м наличников</t>
  </si>
  <si>
    <t>4,21
2,23</t>
  </si>
  <si>
    <t>17</t>
  </si>
  <si>
    <t>36,28
8,99</t>
  </si>
  <si>
    <t>18</t>
  </si>
  <si>
    <t>179,3
25,1</t>
  </si>
  <si>
    <t>3,97
0,56</t>
  </si>
  <si>
    <t>19</t>
  </si>
  <si>
    <t>69,87
161,96</t>
  </si>
  <si>
    <t>1,44
3,34</t>
  </si>
  <si>
    <t>20</t>
  </si>
  <si>
    <t>ТЕРр63-7-5</t>
  </si>
  <si>
    <t>Разборка облицовки стен: из керамических глазурованных плиток</t>
  </si>
  <si>
    <t>100 м2 поверхности облицовки</t>
  </si>
  <si>
    <t>74,3
109,82</t>
  </si>
  <si>
    <t>1,99
2,94</t>
  </si>
  <si>
    <t>21</t>
  </si>
  <si>
    <t>20,8
32,74</t>
  </si>
  <si>
    <t>22</t>
  </si>
  <si>
    <t>ТЕР46-02-009-04</t>
  </si>
  <si>
    <t>(Применительно)Отбивка штукатурки с поверхностей: столбов, колонн, пилястр кирпичных</t>
  </si>
  <si>
    <t>33,64
59,41</t>
  </si>
  <si>
    <t>23</t>
  </si>
  <si>
    <t>20,8
48,21</t>
  </si>
  <si>
    <t xml:space="preserve">  Итого по разделу 3 Столовая, пищеблок, подсобные помещения.</t>
  </si>
  <si>
    <t>Раздел 4. Спортзал, раздевалки и подсобные помещения.</t>
  </si>
  <si>
    <t>24</t>
  </si>
  <si>
    <t>46,11
24,98</t>
  </si>
  <si>
    <t>0,93
0,5</t>
  </si>
  <si>
    <t>25</t>
  </si>
  <si>
    <t>94,97
10,97</t>
  </si>
  <si>
    <t>26</t>
  </si>
  <si>
    <t>27</t>
  </si>
  <si>
    <t>4,21
1,96</t>
  </si>
  <si>
    <t>28</t>
  </si>
  <si>
    <t>36,28
6,7</t>
  </si>
  <si>
    <t>29</t>
  </si>
  <si>
    <t>179,3
16,14</t>
  </si>
  <si>
    <t>3,97
0,36</t>
  </si>
  <si>
    <t>30</t>
  </si>
  <si>
    <t>69,87
38,99</t>
  </si>
  <si>
    <t>1,44
0,8</t>
  </si>
  <si>
    <t>31</t>
  </si>
  <si>
    <t>ТЕРр57-1-2</t>
  </si>
  <si>
    <t>Разборка оснований покрытия полов: лаг из досок и брусков</t>
  </si>
  <si>
    <t>100 м2 основания</t>
  </si>
  <si>
    <t>7,67
11,55</t>
  </si>
  <si>
    <t>32</t>
  </si>
  <si>
    <t>74,3
56,32</t>
  </si>
  <si>
    <t>1,99
1,51</t>
  </si>
  <si>
    <t>33</t>
  </si>
  <si>
    <t>20,8
105,23</t>
  </si>
  <si>
    <t>34</t>
  </si>
  <si>
    <t>20,8
42,91</t>
  </si>
  <si>
    <t xml:space="preserve">  Итого по разделу 4 Спортзал, раздевалки и подсобные помещения.</t>
  </si>
  <si>
    <t>Раздел 5. Сан.узлы 1-го и 2-го этажей.</t>
  </si>
  <si>
    <t>35</t>
  </si>
  <si>
    <t>8,24
41,2</t>
  </si>
  <si>
    <t>1,15
5,75</t>
  </si>
  <si>
    <t>36</t>
  </si>
  <si>
    <t>46,11
9,79</t>
  </si>
  <si>
    <t>0,93
0,2</t>
  </si>
  <si>
    <t>37</t>
  </si>
  <si>
    <t>94,97
2,09</t>
  </si>
  <si>
    <t>38</t>
  </si>
  <si>
    <t>128,73
12,87</t>
  </si>
  <si>
    <t>2,15
0,22</t>
  </si>
  <si>
    <t>39</t>
  </si>
  <si>
    <t>4,21
2,07</t>
  </si>
  <si>
    <t>40</t>
  </si>
  <si>
    <t>36,28
5,49</t>
  </si>
  <si>
    <t>41</t>
  </si>
  <si>
    <t>179,3
17,93</t>
  </si>
  <si>
    <t>3,97
0,4</t>
  </si>
  <si>
    <t>42</t>
  </si>
  <si>
    <t>69,87
39,41</t>
  </si>
  <si>
    <t>1,44
0,81</t>
  </si>
  <si>
    <t>43</t>
  </si>
  <si>
    <t>74,3
87,6</t>
  </si>
  <si>
    <t>1,99
2,35</t>
  </si>
  <si>
    <t>44</t>
  </si>
  <si>
    <t>20,8
22,32</t>
  </si>
  <si>
    <t>45</t>
  </si>
  <si>
    <t>20,8
11,73</t>
  </si>
  <si>
    <t xml:space="preserve">  Итого по разделу 5 Сан.узлы 1-го и 2-го этажей.</t>
  </si>
  <si>
    <t>Раздел 6. Кабинеты 1 и 2 этажей. Подсобные помещения. Коридор.</t>
  </si>
  <si>
    <t>46</t>
  </si>
  <si>
    <t>46,11
211,78</t>
  </si>
  <si>
    <t>0,93
4,27</t>
  </si>
  <si>
    <t>47</t>
  </si>
  <si>
    <t>94,97
111,87</t>
  </si>
  <si>
    <t>48</t>
  </si>
  <si>
    <t>128,73
142,89</t>
  </si>
  <si>
    <t>2,15
2,39</t>
  </si>
  <si>
    <t>49</t>
  </si>
  <si>
    <t>4,21
6,26</t>
  </si>
  <si>
    <t>50</t>
  </si>
  <si>
    <t>36,28
26,51</t>
  </si>
  <si>
    <t>51</t>
  </si>
  <si>
    <t>179,3
62,76</t>
  </si>
  <si>
    <t>3,97
1,39</t>
  </si>
  <si>
    <t>52</t>
  </si>
  <si>
    <t>ТЕР10-01-057-02</t>
  </si>
  <si>
    <t>Демонтаж : Установка по месту шкафных и антресольных: полок</t>
  </si>
  <si>
    <t>100 м2 деталей</t>
  </si>
  <si>
    <t>112,096
94,87</t>
  </si>
  <si>
    <t>1,312
1,11</t>
  </si>
  <si>
    <t>53</t>
  </si>
  <si>
    <t>ТЕРр57-2-1</t>
  </si>
  <si>
    <t>Разборка покрытий полов: из линолеума и релина</t>
  </si>
  <si>
    <t>11,39
191,66</t>
  </si>
  <si>
    <t>0,13
2,19</t>
  </si>
  <si>
    <t>54</t>
  </si>
  <si>
    <t>ТЕРр57-2-7</t>
  </si>
  <si>
    <t>Разборка покрытий полов: из древесноволокнистых плит</t>
  </si>
  <si>
    <t>11,09
186,61</t>
  </si>
  <si>
    <t>0,12
2,02</t>
  </si>
  <si>
    <t>55</t>
  </si>
  <si>
    <t>7,67
136,29</t>
  </si>
  <si>
    <t>56</t>
  </si>
  <si>
    <t>20,8
639,95</t>
  </si>
  <si>
    <t>57</t>
  </si>
  <si>
    <t>ТЕРр63-5-1</t>
  </si>
  <si>
    <t>Снятие обоев: простых и улучшенных</t>
  </si>
  <si>
    <t>100 м2 очищаемой поверхности</t>
  </si>
  <si>
    <t>10,4
3,5</t>
  </si>
  <si>
    <t>58</t>
  </si>
  <si>
    <t>20,8
362,34</t>
  </si>
  <si>
    <t>59</t>
  </si>
  <si>
    <t>ТЕРр57-3-1</t>
  </si>
  <si>
    <t>Разборка плинтусов: деревянных и из пластмассовых материалов</t>
  </si>
  <si>
    <t>100 м плинтуса</t>
  </si>
  <si>
    <t>3,77
55,93</t>
  </si>
  <si>
    <t>60</t>
  </si>
  <si>
    <t>ТЕРр53-14-1</t>
  </si>
  <si>
    <t>Заделка трещин в кирпичных стенах: цементным раствором</t>
  </si>
  <si>
    <t>10 м трещин</t>
  </si>
  <si>
    <t>2,71
33,88</t>
  </si>
  <si>
    <t xml:space="preserve">  Итого по разделу 6 Кабинеты 1 и 2 этажей. Подсобные помещения. Коридор.</t>
  </si>
  <si>
    <t>Раздел 7. Лестничные клетки (1-2 этажи)</t>
  </si>
  <si>
    <t>61</t>
  </si>
  <si>
    <t>46,11
7,88</t>
  </si>
  <si>
    <t>0,93
0,16</t>
  </si>
  <si>
    <t>62</t>
  </si>
  <si>
    <t>128,73
64,37</t>
  </si>
  <si>
    <t>2,15
1,08</t>
  </si>
  <si>
    <t>63</t>
  </si>
  <si>
    <t>94,97
4,51</t>
  </si>
  <si>
    <t>64</t>
  </si>
  <si>
    <t>4,21
0,45</t>
  </si>
  <si>
    <t>65</t>
  </si>
  <si>
    <t>36,28
1,83</t>
  </si>
  <si>
    <t>66</t>
  </si>
  <si>
    <t>179,3
3,59</t>
  </si>
  <si>
    <t>3,97
0,08</t>
  </si>
  <si>
    <t>67</t>
  </si>
  <si>
    <t>69,87
13,76</t>
  </si>
  <si>
    <t>1,44
0,28</t>
  </si>
  <si>
    <t>68</t>
  </si>
  <si>
    <t>20,8
42,31</t>
  </si>
  <si>
    <t>69</t>
  </si>
  <si>
    <t>20,8
4,87</t>
  </si>
  <si>
    <t>70</t>
  </si>
  <si>
    <t>ТЕРр59-3-1</t>
  </si>
  <si>
    <t>Разборка металлических лестничных решеток при весе одного метра решетки: до 60 кг</t>
  </si>
  <si>
    <t>100 м решетки</t>
  </si>
  <si>
    <t>47,3
7,57</t>
  </si>
  <si>
    <t xml:space="preserve">  Итого по разделу 7 Лестничные клетки (1-2 этажи)</t>
  </si>
  <si>
    <t>Раздел 8. Строительный мусор.</t>
  </si>
  <si>
    <t>Раздел №8 Строительный мусор.</t>
  </si>
  <si>
    <t>71</t>
  </si>
  <si>
    <t>ТССЦпг-01-01-01-041</t>
  </si>
  <si>
    <t>Погрузочные работы при автомобильных перевозках: мусора строительного с погрузкой вручную</t>
  </si>
  <si>
    <t>1 т груза</t>
  </si>
  <si>
    <t>72</t>
  </si>
  <si>
    <t>ТССЦпг-03-21-01-010</t>
  </si>
  <si>
    <t>Перевозка грузов автомобилями-самосвалами грузоподъемностью 10 т, работающих вне карьера, на расстояние: до 10 км I класс груза</t>
  </si>
  <si>
    <t xml:space="preserve">  Итого по разделу 8 Строительный мусор.</t>
  </si>
  <si>
    <t>ИТОГИ ПО АКТУ:</t>
  </si>
  <si>
    <t xml:space="preserve">  Итого</t>
  </si>
  <si>
    <t xml:space="preserve">  Всего с учетом "Объекты образования - школы СМР=6,96"</t>
  </si>
  <si>
    <t>Коэффициент для определения НМЦК (1,1532377)</t>
  </si>
  <si>
    <t>Коэффициент  понижающей цены  по результатам  торгов ( 0,845)</t>
  </si>
  <si>
    <t xml:space="preserve">  ВСЕГО по акту</t>
  </si>
  <si>
    <t>Раздел 4. Полы</t>
  </si>
  <si>
    <t>ТИП-1</t>
  </si>
  <si>
    <t>88</t>
  </si>
  <si>
    <t>ТЕР11-01-050-01</t>
  </si>
  <si>
    <t>Устройство пароизоляции из полиэтиленовой пленки в один слой насухо</t>
  </si>
  <si>
    <t>100 м2 поверхности</t>
  </si>
  <si>
    <t>3,45
11,68</t>
  </si>
  <si>
    <t>89</t>
  </si>
  <si>
    <t>ТЕР11-01-009-01</t>
  </si>
  <si>
    <t>Устройство тепло- и звукоизоляции сплошной из плит: или матов минераловатных или стекловолокнистых</t>
  </si>
  <si>
    <t>100 м2 изолируемой поверхности</t>
  </si>
  <si>
    <t>28,38
96,07</t>
  </si>
  <si>
    <t>0,18
0,61</t>
  </si>
  <si>
    <t>90</t>
  </si>
  <si>
    <t>ТССЦ-104-0013</t>
  </si>
  <si>
    <t>Маты прошивные из минеральной ваты без обкладок М-125 (ГОСТ 21880-86), толщина 40 мм</t>
  </si>
  <si>
    <t>м3</t>
  </si>
  <si>
    <t>91</t>
  </si>
  <si>
    <t>ТССЦ-104-0312</t>
  </si>
  <si>
    <t>Плиты теплоизоляционные из экструзионного вспененного полистирола ПЕНОПЛЭКС-35</t>
  </si>
  <si>
    <t>92</t>
  </si>
  <si>
    <t>93</t>
  </si>
  <si>
    <t>ТЕР11-01-008-03</t>
  </si>
  <si>
    <t>Устройство тепло- и звукоизоляции засыпной: керамзитовой</t>
  </si>
  <si>
    <t>1 м3 изоляции</t>
  </si>
  <si>
    <t>2,2
74,47</t>
  </si>
  <si>
    <t>0,45
15,23</t>
  </si>
  <si>
    <t>94</t>
  </si>
  <si>
    <t>ТССЦ-406-0020</t>
  </si>
  <si>
    <t>Гравий керамзитовый, фракция 10-20 мм, марка 800</t>
  </si>
  <si>
    <t>95</t>
  </si>
  <si>
    <t>ТССЦ-406-0018</t>
  </si>
  <si>
    <t>Гравий керамзитовый, фракция 10-20 мм, марка 600</t>
  </si>
  <si>
    <t>ТИП II</t>
  </si>
  <si>
    <t>103</t>
  </si>
  <si>
    <t>3,45
35,92</t>
  </si>
  <si>
    <t>104</t>
  </si>
  <si>
    <t>28,38
295,46</t>
  </si>
  <si>
    <t>0,18
1,87</t>
  </si>
  <si>
    <t>105</t>
  </si>
  <si>
    <t>106</t>
  </si>
  <si>
    <t>107</t>
  </si>
  <si>
    <t>2,2
229,04</t>
  </si>
  <si>
    <t>0,45
46,85</t>
  </si>
  <si>
    <t>108</t>
  </si>
  <si>
    <t>109</t>
  </si>
  <si>
    <t>110</t>
  </si>
  <si>
    <t>ТИП III</t>
  </si>
  <si>
    <t>118</t>
  </si>
  <si>
    <t>3,45
1,7</t>
  </si>
  <si>
    <t>119</t>
  </si>
  <si>
    <t>28,38
13,99</t>
  </si>
  <si>
    <t>0,18
0,09</t>
  </si>
  <si>
    <t>120</t>
  </si>
  <si>
    <t>121</t>
  </si>
  <si>
    <t>122</t>
  </si>
  <si>
    <t>123</t>
  </si>
  <si>
    <t>2,2
10,85</t>
  </si>
  <si>
    <t>0,45
2,22</t>
  </si>
  <si>
    <t>124</t>
  </si>
  <si>
    <t>125</t>
  </si>
  <si>
    <t>ТИП IV</t>
  </si>
  <si>
    <t>137</t>
  </si>
  <si>
    <t>ТЕР11-01-002-01</t>
  </si>
  <si>
    <t>Устройство подстилающих слоев: песчаных</t>
  </si>
  <si>
    <t>1 м3 подстилающего слоя</t>
  </si>
  <si>
    <t>3,41
256,6</t>
  </si>
  <si>
    <t>0,3
22,58</t>
  </si>
  <si>
    <t>138</t>
  </si>
  <si>
    <t>3,45
5,19</t>
  </si>
  <si>
    <t>139</t>
  </si>
  <si>
    <t>ТССЦ-113-0324</t>
  </si>
  <si>
    <t>Пленка полиэтиленовая толщиной 0,2-0,5 мм</t>
  </si>
  <si>
    <t>м2</t>
  </si>
  <si>
    <t>140</t>
  </si>
  <si>
    <t>ТССЦ-101-2214</t>
  </si>
  <si>
    <t>Линокром ТПП, основа стеклоткань (для нижнего слоя)</t>
  </si>
  <si>
    <t>141</t>
  </si>
  <si>
    <t>2,2
33,11</t>
  </si>
  <si>
    <t>0,45
6,77</t>
  </si>
  <si>
    <t>142</t>
  </si>
  <si>
    <t>143</t>
  </si>
  <si>
    <t>ТИП VI</t>
  </si>
  <si>
    <t>174</t>
  </si>
  <si>
    <t>3,45
25,04</t>
  </si>
  <si>
    <t>175</t>
  </si>
  <si>
    <t>176</t>
  </si>
  <si>
    <t>Виброшумоизоляция PenoProf НПП ЛЭ (137/1,18/6,96х1,03=17,18)</t>
  </si>
  <si>
    <t>177</t>
  </si>
  <si>
    <t>2,2
95,81</t>
  </si>
  <si>
    <t>0,45
19,6</t>
  </si>
  <si>
    <t>178</t>
  </si>
  <si>
    <t>179</t>
  </si>
  <si>
    <t>ТИП VII</t>
  </si>
  <si>
    <t>187</t>
  </si>
  <si>
    <t>3,45
1,06</t>
  </si>
  <si>
    <t>188</t>
  </si>
  <si>
    <t>189</t>
  </si>
  <si>
    <t>190</t>
  </si>
  <si>
    <t>2,2
0,67</t>
  </si>
  <si>
    <t>0,45
0,14</t>
  </si>
  <si>
    <t>191</t>
  </si>
  <si>
    <t>192</t>
  </si>
  <si>
    <t>193</t>
  </si>
  <si>
    <t>ТЕР11-01-011-01</t>
  </si>
  <si>
    <t>Устройство стяжек: цементных толщиной 20 мм</t>
  </si>
  <si>
    <t>100 м2 стяжки</t>
  </si>
  <si>
    <t>39,51
12,09</t>
  </si>
  <si>
    <t>1,27
0,39</t>
  </si>
  <si>
    <t>Итого прямые затраты по разделу в базисных ценах</t>
  </si>
  <si>
    <t>Накладные расходы</t>
  </si>
  <si>
    <t>Сметная прибыль</t>
  </si>
  <si>
    <t>Итоги по разделу 4 Полы :</t>
  </si>
  <si>
    <t xml:space="preserve">  Полы</t>
  </si>
  <si>
    <t xml:space="preserve">  Отделочные работы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</si>
  <si>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</si>
  <si>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</si>
  <si>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</si>
  <si>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</si>
  <si>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</si>
  <si>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</si>
  <si>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4 Полы</t>
  </si>
  <si>
    <t>Итого прямые затраты по акту в базисных ценах</t>
  </si>
  <si>
    <t>Итоги по акту:</t>
  </si>
  <si>
    <t>Унифицированная форма № КС-3</t>
  </si>
  <si>
    <t xml:space="preserve">Утверждена постановлением Госкомстата </t>
  </si>
  <si>
    <t>России от 11.11.99 г. № 100</t>
  </si>
  <si>
    <t xml:space="preserve">Инвестор                                                                                      </t>
  </si>
  <si>
    <t>Стройка</t>
  </si>
  <si>
    <t>Договор субподряда(контракт)</t>
  </si>
  <si>
    <t>Номер докум.</t>
  </si>
  <si>
    <t>СПРАВКА</t>
  </si>
  <si>
    <t>о стоимости выполненных работ и затрат</t>
  </si>
  <si>
    <t>Но-мер по поряд-ку</t>
  </si>
  <si>
    <t>Наименование пусковых комплексов, объектов, видов выполняемых работ, оборудования, затрат</t>
  </si>
  <si>
    <t>Стоимость выполненных работ и затрат, руб</t>
  </si>
  <si>
    <t>С начала выполнения работ</t>
  </si>
  <si>
    <t>С начала года по отчетный месяц включит.</t>
  </si>
  <si>
    <t>В том числе за отчетный месяц</t>
  </si>
  <si>
    <t>Всего работ и затрат, включаемых в стоимость выполненных работ</t>
  </si>
  <si>
    <t>в том числе:</t>
  </si>
  <si>
    <t>Акт №1</t>
  </si>
  <si>
    <t>Акт №2</t>
  </si>
  <si>
    <t>Итого</t>
  </si>
  <si>
    <t>Сумма НДС</t>
  </si>
  <si>
    <t xml:space="preserve">Всего </t>
  </si>
  <si>
    <t>22.03.2021</t>
  </si>
  <si>
    <t>401849</t>
  </si>
  <si>
    <r>
      <rPr>
        <b/>
        <sz val="10"/>
        <rFont val="Arial"/>
        <family val="2"/>
        <charset val="204"/>
      </rPr>
      <t xml:space="preserve">Заказчик </t>
    </r>
    <r>
      <rPr>
        <sz val="10"/>
        <rFont val="Arial"/>
        <family val="2"/>
        <charset val="204"/>
      </rPr>
      <t>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t>
    </r>
  </si>
  <si>
    <r>
      <rPr>
        <b/>
        <sz val="10"/>
        <rFont val="Arial"/>
        <family val="2"/>
        <charset val="204"/>
      </rPr>
      <t>Подрядчик</t>
    </r>
    <r>
      <rPr>
        <sz val="10"/>
        <rFont val="Arial"/>
        <family val="2"/>
        <charset val="204"/>
      </rPr>
      <t xml:space="preserve">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t>
    </r>
  </si>
  <si>
    <r>
      <rPr>
        <b/>
        <sz val="10"/>
        <rFont val="Arial"/>
        <family val="2"/>
        <charset val="204"/>
      </rPr>
      <t>Объект</t>
    </r>
    <r>
      <rPr>
        <sz val="10"/>
        <rFont val="Arial"/>
        <family val="2"/>
        <charset val="204"/>
      </rPr>
      <t xml:space="preserve">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t>
    </r>
  </si>
  <si>
    <t>01.05.2021.</t>
  </si>
  <si>
    <t>22.03.2021.</t>
  </si>
  <si>
    <t xml:space="preserve">О ПРИЕМКЕ ВЫПОЛНЕННЫХ РАБОТ </t>
  </si>
  <si>
    <t>Принял: Директор  Муниципальное бюджетное общеобразовательное учреждение Арефинская средняя общеобразовательная школа _______________/Н.С. Смирнова/</t>
  </si>
  <si>
    <t>Сдал: Генеральный  директор  ООО ПСК КАПИТАЛ  ____________________________/Г.Ф.Рахимова /</t>
  </si>
  <si>
    <t>СМЕТА КОНТРАКТА</t>
  </si>
  <si>
    <t>Общая сметная стоимость, руб. (цены 2 кв. 2018г.)</t>
  </si>
  <si>
    <t xml:space="preserve">НМЦК, руб. </t>
  </si>
  <si>
    <t xml:space="preserve"> Сметы Контракта, руб. </t>
  </si>
  <si>
    <t>выполнение 1</t>
  </si>
  <si>
    <t xml:space="preserve">Смета №,02-01-01 Демонтажные работы </t>
  </si>
  <si>
    <t>Смета № 02-01-05  Оконные и дверные проемы. Полы.</t>
  </si>
  <si>
    <t xml:space="preserve">  ВСЕГО  с НДС 20% </t>
  </si>
  <si>
    <t>Раздел 1. Оконные проемы 1.2 этажей.</t>
  </si>
  <si>
    <t>ТЕР10-01-034-08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</si>
  <si>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</si>
  <si>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100 м2 проемов</t>
  </si>
  <si>
    <t>149,16
727,51</t>
  </si>
  <si>
    <t>0,66
3,22</t>
  </si>
  <si>
    <t>ТССЦ-203-1073</t>
  </si>
  <si>
    <t>Блок оконный пластиковый трехстворчатый, с поворотно-откидной створкой, однокамерным стеклопакетом (24 мм), площадью более 3,5 м2</t>
  </si>
  <si>
    <t>ТССЦ-101-2388</t>
  </si>
  <si>
    <t>Герметик пенополиуретановый (пена монтажная) типа Makrofleks, Soudal в баллонах по 750 мл</t>
  </si>
  <si>
    <t>шт.</t>
  </si>
  <si>
    <t>Герметик пенополиуретановый (пена монтажная) типа Makrofleks, Soudal в баллонах по 750 мл (251/1,18/6,96х1,03=31,48)</t>
  </si>
  <si>
    <t>шт</t>
  </si>
  <si>
    <t>Оконный проем О1 (ОП Б2 1950(h)х2100 (12698,24/1,18/6,96х1,03=1592,54)</t>
  </si>
  <si>
    <t>Оконный проем О3 (ОП Б2 1600(h)х2100 (11340,98/1,18/6,96х1,03=1422,32)</t>
  </si>
  <si>
    <t>Оконный проем О4 (ОП Б2 3400(h)х2100 (22137,85/1,18/6,96х1,03=2776,39)</t>
  </si>
  <si>
    <t>Оконный проем О5 (ОП Б2 2200(h)х2100 (13541,85/1,18/6,96х1,03=1698,34)</t>
  </si>
  <si>
    <t xml:space="preserve">  Итого по разделу 1 Оконные проемы 1.2 этажей.</t>
  </si>
  <si>
    <t>96</t>
  </si>
  <si>
    <t>39,51
133,74</t>
  </si>
  <si>
    <t>1,27
4,3</t>
  </si>
  <si>
    <t>97</t>
  </si>
  <si>
    <t>ТССЦ-402-0005</t>
  </si>
  <si>
    <t>Раствор готовый кладочный цементный марки 150</t>
  </si>
  <si>
    <t>98</t>
  </si>
  <si>
    <t>ТССЦ-402-0006</t>
  </si>
  <si>
    <t>Раствор готовый кладочный цементный марки 200</t>
  </si>
  <si>
    <t>111</t>
  </si>
  <si>
    <t>39,51
411,34</t>
  </si>
  <si>
    <t>1,27
13,22</t>
  </si>
  <si>
    <t>112</t>
  </si>
  <si>
    <t>113</t>
  </si>
  <si>
    <t>126</t>
  </si>
  <si>
    <t>39,51
19,48</t>
  </si>
  <si>
    <t>1,27
0,63</t>
  </si>
  <si>
    <t>127</t>
  </si>
  <si>
    <t>128</t>
  </si>
  <si>
    <t>144</t>
  </si>
  <si>
    <t>39,51
59,46</t>
  </si>
  <si>
    <t>1,27
1,91</t>
  </si>
  <si>
    <t>145</t>
  </si>
  <si>
    <t>146</t>
  </si>
  <si>
    <t>ТССЦ-402-0004</t>
  </si>
  <si>
    <t>Раствор готовый кладочный цементный марки 100</t>
  </si>
  <si>
    <t>147</t>
  </si>
  <si>
    <t>ТЕР11-01-011-02</t>
  </si>
  <si>
    <t>Устройство стяжек: на каждые 5 мм изменения толщины стяжки добавлять или исключать к расценке 11-01-011-01</t>
  </si>
  <si>
    <t>0,5
3,01</t>
  </si>
  <si>
    <t>0,21
1,26</t>
  </si>
  <si>
    <t>148</t>
  </si>
  <si>
    <t>149</t>
  </si>
  <si>
    <t>150</t>
  </si>
  <si>
    <t>ТЕР06-01-015-10</t>
  </si>
  <si>
    <t>Армирование подстилающих слоев и набетонок</t>
  </si>
  <si>
    <t>1 т</t>
  </si>
  <si>
    <t>12,64
3,52</t>
  </si>
  <si>
    <t>0,16
0,04</t>
  </si>
  <si>
    <t>151</t>
  </si>
  <si>
    <t>ТССЦ-204-0100</t>
  </si>
  <si>
    <t>Горячекатаная арматурная сталь класса А-I, А-II, А-III</t>
  </si>
  <si>
    <t>т</t>
  </si>
  <si>
    <t>152</t>
  </si>
  <si>
    <t>ТССЦ-204-0076</t>
  </si>
  <si>
    <t>Каркасы и сетки арматурные плоские, собранные и сваренные (связанные) в арматурные изделия, класс BP-I, диаметр 4 мм</t>
  </si>
  <si>
    <t>153</t>
  </si>
  <si>
    <t>ТЕР11-01-011-08</t>
  </si>
  <si>
    <t>Устройство стяжек: из выравнивающей смеси типа "Ветонит" 5000, толщиной 5 мм</t>
  </si>
  <si>
    <t>37,67
56,69</t>
  </si>
  <si>
    <t>0,13
0,2</t>
  </si>
  <si>
    <t>ТИП V</t>
  </si>
  <si>
    <t>165</t>
  </si>
  <si>
    <t>39,51
21,3</t>
  </si>
  <si>
    <t>1,27
0,68</t>
  </si>
  <si>
    <t>166</t>
  </si>
  <si>
    <t>0,5
0,54</t>
  </si>
  <si>
    <t>0,21
0,23</t>
  </si>
  <si>
    <t>180</t>
  </si>
  <si>
    <t>39,51
286,8</t>
  </si>
  <si>
    <t>1,27
9,22</t>
  </si>
  <si>
    <t>181</t>
  </si>
  <si>
    <t>182</t>
  </si>
  <si>
    <t>194</t>
  </si>
  <si>
    <t>195</t>
  </si>
  <si>
    <t>Раздел 1. Демонтажные работы ( В осях 1-9/А-В)</t>
  </si>
  <si>
    <t>ТЕР46-04-008-04</t>
  </si>
  <si>
    <t>Разборка покрытий кровель: из волнистых и полуволнистых асбестоцементных листов</t>
  </si>
  <si>
    <t>15,9
146,28</t>
  </si>
  <si>
    <t>ТЕРр58-1-2</t>
  </si>
  <si>
    <t>Разборка деревянных элементов конструкций крыш: стропил со стойками и подкосами из досок</t>
  </si>
  <si>
    <t>100 м2 кровли</t>
  </si>
  <si>
    <t>22,68
208,66</t>
  </si>
  <si>
    <t>0,29
2,67</t>
  </si>
  <si>
    <t>ТЕРр58-1-1</t>
  </si>
  <si>
    <t>Разборка деревянных элементов конструкций крыш: обрешетки из брусков с прозорами</t>
  </si>
  <si>
    <t>15,16
139,47</t>
  </si>
  <si>
    <t>0,46
4,23</t>
  </si>
  <si>
    <t>Демонтаж.Устройство пароизоляции из полиэтиленовой пленки в один слой насухо</t>
  </si>
  <si>
    <t>2,76
25,39</t>
  </si>
  <si>
    <t>ТЕР12-01-014-02</t>
  </si>
  <si>
    <t>Демонтаж. Утепление покрытий: керамзитом</t>
  </si>
  <si>
    <t>1 м3 утеплителя</t>
  </si>
  <si>
    <t>2,432
223,74</t>
  </si>
  <si>
    <t>0,272
25,02</t>
  </si>
  <si>
    <t>ТЕР09-03-029-01</t>
  </si>
  <si>
    <t>Демонтаж. Монтаж лестниц прямолинейных и криволинейных, пожарных с ограждением</t>
  </si>
  <si>
    <t>1 т конструкций</t>
  </si>
  <si>
    <t>22,659
2,95</t>
  </si>
  <si>
    <t>3,948
0,51</t>
  </si>
  <si>
    <t xml:space="preserve">  Итого по разделу 1 Демонтажные работы ( В осях 1-9/А-В)</t>
  </si>
  <si>
    <t>Раздел 2. Демонтажные работы (в осях 1х-4/В-Ж; В осях 5-8/В-Е)</t>
  </si>
  <si>
    <t>ТЕР46-04-008-02</t>
  </si>
  <si>
    <t>Разборка покрытий кровель: из листовой стали</t>
  </si>
  <si>
    <t>8,58
35,18</t>
  </si>
  <si>
    <t>ТЕР46-04-008-01</t>
  </si>
  <si>
    <t>Разборка покрытий кровель: из рулонных материалов</t>
  </si>
  <si>
    <t>14,38
93,47</t>
  </si>
  <si>
    <t>15,16
62,16</t>
  </si>
  <si>
    <t>0,46
1,89</t>
  </si>
  <si>
    <t>2,432
231,04</t>
  </si>
  <si>
    <t>0,272
25,84</t>
  </si>
  <si>
    <t>22,68
32,89</t>
  </si>
  <si>
    <t>0,29
0,42</t>
  </si>
  <si>
    <t>2,76
15,73</t>
  </si>
  <si>
    <t xml:space="preserve">  Итого по разделу 2 Демонтажные работы (в осях 1х-4/В-Ж; В осях 5-8/В-Е)</t>
  </si>
  <si>
    <t>Раздел 3. Устройство кровли  (Восях 1-9/А-В) из наплавляемых материалов</t>
  </si>
  <si>
    <t>ТЕР12-01-015-01</t>
  </si>
  <si>
    <t>Устройство пароизоляции: оклеечной в один слой</t>
  </si>
  <si>
    <t>17,51
177,2</t>
  </si>
  <si>
    <t>0,18
1,82</t>
  </si>
  <si>
    <t>ТССЦ-101-0078</t>
  </si>
  <si>
    <t>Битумы нефтяные строительные кровельные марки БНК-45/190, БНК-45/180</t>
  </si>
  <si>
    <t>ТССЦ-101-0322</t>
  </si>
  <si>
    <t>Керосин для технических целей марок КТ-1, КТ-2</t>
  </si>
  <si>
    <t>ТССЦ-101-0594</t>
  </si>
  <si>
    <t>Мастика битумная кровельная горячая</t>
  </si>
  <si>
    <t>ТССЦ-101-0856</t>
  </si>
  <si>
    <t>Рубероид кровельный с пылевидной посыпкой марки РКП-350б</t>
  </si>
  <si>
    <t>ТССЦ-113-2230</t>
  </si>
  <si>
    <t>Праймер битумный ТЕХНОНИКОЛЬ №01</t>
  </si>
  <si>
    <t>л</t>
  </si>
  <si>
    <t>ТССЦ-101-3380</t>
  </si>
  <si>
    <t>Унифлекс ЭПП</t>
  </si>
  <si>
    <t>ТЕР12-01-015-02</t>
  </si>
  <si>
    <t>Устройство пароизоляции: на каждый последующий слой добавлять к расценке 12-01-015-01</t>
  </si>
  <si>
    <t>11,41
115,47</t>
  </si>
  <si>
    <t>0,15
1,52</t>
  </si>
  <si>
    <t>ТЕР12-01-013-03</t>
  </si>
  <si>
    <t>Утепление покрытий плитами: из минеральной ваты или перлита на битумной мастике в один слой</t>
  </si>
  <si>
    <t>100 м2 утепляемого покрытия</t>
  </si>
  <si>
    <t>45,54
460,86</t>
  </si>
  <si>
    <t>0,55
5,57</t>
  </si>
  <si>
    <t>ТССЦ-104-0003</t>
  </si>
  <si>
    <t>Плиты из минеральной ваты на синтетическом связующем М-250 (ГОСТ 9573-82)</t>
  </si>
  <si>
    <t>ТЕР12-01-013-04</t>
  </si>
  <si>
    <t>Утепление покрытий плитами: на каждый последующий слой добавлять к расценке 12-01-013-03</t>
  </si>
  <si>
    <t>35,26
1070,49</t>
  </si>
  <si>
    <t>0,55
16,7</t>
  </si>
  <si>
    <t>ТССЦ-104-0924</t>
  </si>
  <si>
    <t>Плиты из минеральной ваты на синтетическом связующем П-175 толщиной 60 мм (ГОСТ 9573-96)</t>
  </si>
  <si>
    <t>ТЕР12-01-017-05</t>
  </si>
  <si>
    <t>Устройство выравнивающих стяжек: сборных из плоских асбестоцементных листов</t>
  </si>
  <si>
    <t>24,64
498,71</t>
  </si>
  <si>
    <t>0,24
4,86</t>
  </si>
  <si>
    <t>ТССЦ-101-0044</t>
  </si>
  <si>
    <t>Листы асбестоцементные плоские с гладкой поверхностью прессованные толщиной 10 мм</t>
  </si>
  <si>
    <t>ТССЦ-101-0237</t>
  </si>
  <si>
    <t>Гудрон (полугудрон)</t>
  </si>
  <si>
    <t>ТССЦ-101-0781</t>
  </si>
  <si>
    <t>Плиты цементно-стружечные нешлифованные толщиной 12 мм</t>
  </si>
  <si>
    <t>ТЕР12-01-002-09</t>
  </si>
  <si>
    <t>Устройство кровель плоских из наплавляемых материалов: в два слоя</t>
  </si>
  <si>
    <t>14,36
145,32</t>
  </si>
  <si>
    <t>0,2
2,02</t>
  </si>
  <si>
    <t>ТССЦ-101-1961</t>
  </si>
  <si>
    <t>Изопласт К ЭКП-4,5</t>
  </si>
  <si>
    <t>ТССЦ-101-3360</t>
  </si>
  <si>
    <t>Унифлекс ЭКП-4,5, сланец серый</t>
  </si>
  <si>
    <t>ТССЦ-101-1962</t>
  </si>
  <si>
    <t>Изопласт П ЭПП-4,0</t>
  </si>
  <si>
    <t>Монтаж лестниц прямолинейных и криволинейных, пожарных с ограждением</t>
  </si>
  <si>
    <t>32,37
4,21</t>
  </si>
  <si>
    <t>5,64
0,73</t>
  </si>
  <si>
    <t>ТССЦ-101-1714</t>
  </si>
  <si>
    <t>Болты с гайками и шайбами строительные</t>
  </si>
  <si>
    <t>ТССЦ-201-0726</t>
  </si>
  <si>
    <t>Лестницы приставные и прислоненные с ограждениями</t>
  </si>
  <si>
    <t xml:space="preserve">  Итого по разделу 3 Устройство кровли  (Восях 1-9/А-В) из наплавляемых материалов</t>
  </si>
  <si>
    <t>Раздел 4. Устройство кровл ( в осях 1х-2/Г-Ж) из наплавляемых материалов</t>
  </si>
  <si>
    <t>17,51
125,2</t>
  </si>
  <si>
    <t>0,18
1,29</t>
  </si>
  <si>
    <t>11,41
81,58</t>
  </si>
  <si>
    <t>0,15
1,07</t>
  </si>
  <si>
    <t>45,54
325,61</t>
  </si>
  <si>
    <t>0,55
3,93</t>
  </si>
  <si>
    <t>Утепление покрытий плитами на каждый последующий слой добавлять к расценке 12-01-013-03 (Доводим до толщ.200мм 715м2х3=2145м2)</t>
  </si>
  <si>
    <t>35,26
756,33</t>
  </si>
  <si>
    <t>0,55
11,8</t>
  </si>
  <si>
    <t>24,64
352,35</t>
  </si>
  <si>
    <t>0,24
3,43</t>
  </si>
  <si>
    <t>14,36
102,67</t>
  </si>
  <si>
    <t>0,2
1,43</t>
  </si>
  <si>
    <t>73</t>
  </si>
  <si>
    <t xml:space="preserve">  Итого по разделу 4 Устройство кровл ( в осях 1х-2/Г-Ж) из наплавляемых материалов</t>
  </si>
  <si>
    <t>Раздел 5. Устройство кровли (В осях 2-4/В-Ж)</t>
  </si>
  <si>
    <t>74</t>
  </si>
  <si>
    <t>45,54
113,85</t>
  </si>
  <si>
    <t>0,55
1,38</t>
  </si>
  <si>
    <t>75</t>
  </si>
  <si>
    <t>76</t>
  </si>
  <si>
    <t>35,26
264,45</t>
  </si>
  <si>
    <t>0,55
4,13</t>
  </si>
  <si>
    <t>77</t>
  </si>
  <si>
    <t>78</t>
  </si>
  <si>
    <t>79</t>
  </si>
  <si>
    <t>ТЕРр58-12-2</t>
  </si>
  <si>
    <t>Устройство обрешетки с прозорами из досок и брусков под кровлю: из листовой стали</t>
  </si>
  <si>
    <t>21,35
69,39</t>
  </si>
  <si>
    <t>0,32
1,04</t>
  </si>
  <si>
    <t>80</t>
  </si>
  <si>
    <t>ТССЦ-102-0077</t>
  </si>
  <si>
    <t>Доски необрезные хвойных пород длиной 4-6,5 м, все ширины, толщиной 32-40 мм, III сорта</t>
  </si>
  <si>
    <t>81</t>
  </si>
  <si>
    <t>ТССЦ-102-0052</t>
  </si>
  <si>
    <t>Доски обрезные хвойных пород длиной 4-6,5 м, шириной 75-150 мм, толщиной 25 мм, II сорта</t>
  </si>
  <si>
    <t>82</t>
  </si>
  <si>
    <t>ТЕР10-01-010-01</t>
  </si>
  <si>
    <t>Установка элементов каркаса: из брусьев</t>
  </si>
  <si>
    <t>1 м3 древесины в конструкции</t>
  </si>
  <si>
    <t>22,5
14,85</t>
  </si>
  <si>
    <t>83</t>
  </si>
  <si>
    <t>ТЕР12-01-015-03</t>
  </si>
  <si>
    <t>Устройство пароизоляции: прокладочной в один слой</t>
  </si>
  <si>
    <t>7,84
25,48</t>
  </si>
  <si>
    <t>0,13
0,42</t>
  </si>
  <si>
    <t>84</t>
  </si>
  <si>
    <t>85</t>
  </si>
  <si>
    <t>ТССЦ-101-7200</t>
  </si>
  <si>
    <t>ИЗОСПАН D</t>
  </si>
  <si>
    <t>86</t>
  </si>
  <si>
    <t>ТЕР09-04-002-01</t>
  </si>
  <si>
    <t>Монтаж кровельного покрытия: из профилированного листа при высоте здания до 25 м</t>
  </si>
  <si>
    <t>35,5
115,38</t>
  </si>
  <si>
    <t>2,61
8,48</t>
  </si>
  <si>
    <t>87</t>
  </si>
  <si>
    <t>ТССЦ-101-3198</t>
  </si>
  <si>
    <t>Винты самонарезающие остроконечные 4,8х70мм</t>
  </si>
  <si>
    <t>100 шт.</t>
  </si>
  <si>
    <t>ТССЦ-101-4571</t>
  </si>
  <si>
    <t>Профнастил оцинкованный с покрытием полиэстер НС35-1000-0,7</t>
  </si>
  <si>
    <t>ТЕР12-01-004-04</t>
  </si>
  <si>
    <t>Устройство примыканий кровель из наплавляемых материалов к стенам и парапетам высотой: до 600 мм без фартуков</t>
  </si>
  <si>
    <t>100 м примыканий</t>
  </si>
  <si>
    <t>35,5
13,17</t>
  </si>
  <si>
    <t>0,71
0,26</t>
  </si>
  <si>
    <t xml:space="preserve">  Итого по разделу 5 Устройство кровли (В осях 2-4/В-Ж)</t>
  </si>
  <si>
    <t>Раздел 6. Устройство кровли ( В осях 5-8/В-Е)</t>
  </si>
  <si>
    <t>ТЕР08-02-001-01</t>
  </si>
  <si>
    <t>Кладка стен кирпичных наружных: простых при высоте этажа до 4 м</t>
  </si>
  <si>
    <t>1 м3 кладки</t>
  </si>
  <si>
    <t>5,4
162</t>
  </si>
  <si>
    <t>0,4
12</t>
  </si>
  <si>
    <t>ТССЦ-404-0005</t>
  </si>
  <si>
    <t>Кирпич керамический одинарный, размером 250х120х65 мм, марка 100</t>
  </si>
  <si>
    <t>1000 шт.</t>
  </si>
  <si>
    <t>Раствор готовый кладочный цементно-известковый марки 50</t>
  </si>
  <si>
    <t>ТССЦ-402-0013</t>
  </si>
  <si>
    <t>Утепление чердака</t>
  </si>
  <si>
    <t>7,84
26,66</t>
  </si>
  <si>
    <t>0,13
0,44</t>
  </si>
  <si>
    <t>99</t>
  </si>
  <si>
    <t>100</t>
  </si>
  <si>
    <t>45,54
140,81</t>
  </si>
  <si>
    <t>0,55
1,7</t>
  </si>
  <si>
    <t>101</t>
  </si>
  <si>
    <t>102</t>
  </si>
  <si>
    <t>35,26
327,07</t>
  </si>
  <si>
    <t>0,55
5,1</t>
  </si>
  <si>
    <t>Монтаж скатной кровли</t>
  </si>
  <si>
    <t>ТЕР10-01-002-01</t>
  </si>
  <si>
    <t>Установка стропил</t>
  </si>
  <si>
    <t>24,09
192,24</t>
  </si>
  <si>
    <t>0,15
1,2</t>
  </si>
  <si>
    <t>22,5
181,55</t>
  </si>
  <si>
    <t>21,35
42,7</t>
  </si>
  <si>
    <t>0,32
0,64</t>
  </si>
  <si>
    <t>ТЕР10-01-008-05</t>
  </si>
  <si>
    <t>Устройство: карнизов</t>
  </si>
  <si>
    <t>100 м2 стен, фронтонов (за вычетом проемов) и развернутых поверхностей карнизов</t>
  </si>
  <si>
    <t>143
82,94</t>
  </si>
  <si>
    <t>ТЕР15-01-050-01</t>
  </si>
  <si>
    <t>Облицовка стен декоративным бумажно-слоистым пластиком или листами из синтетических материалов: по деревянной обрешетке</t>
  </si>
  <si>
    <t>100 м2 облицовки</t>
  </si>
  <si>
    <t>50,15
29,09</t>
  </si>
  <si>
    <t>0,11
0,06</t>
  </si>
  <si>
    <t>ТССЦ-101-1862</t>
  </si>
  <si>
    <t>Пластик бумажно-слоистый 2 с декоративной стороной</t>
  </si>
  <si>
    <t>1000 м2</t>
  </si>
  <si>
    <t>Сайдинг металлический (320/1,18/6,96х1,03=40,13)</t>
  </si>
  <si>
    <t>114</t>
  </si>
  <si>
    <t>ТЕР10-01-008-04</t>
  </si>
  <si>
    <t>Устройство: фронтонов</t>
  </si>
  <si>
    <t>68
44,2</t>
  </si>
  <si>
    <t>115</t>
  </si>
  <si>
    <t>ТЕР10-01-034-03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</si>
  <si>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</si>
  <si>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216,08
4,67</t>
  </si>
  <si>
    <t>1,76
0,04</t>
  </si>
  <si>
    <t>116</t>
  </si>
  <si>
    <t>117</t>
  </si>
  <si>
    <t>Герметик пенополиуретановый (пена монтажная) типа Makrofleks, Soudal в баллонах по 750 мл (251/1,18/6,87х1,03=31,61)</t>
  </si>
  <si>
    <t>ТССЦ-203-0957</t>
  </si>
  <si>
    <t>Блок оконный пластиковый одностворчатый, с поворотно-откидной створкой, однокамерным стеклопакетом (24 мм), площадью 2 м2 и более</t>
  </si>
  <si>
    <t>Окно ОП В2 1,2(h)х0,9 (6083,88/1,18/6,96х1,03=763)</t>
  </si>
  <si>
    <t>ТЕР26-02-019-02</t>
  </si>
  <si>
    <t>Огнезащитное покрытие деревянных конструкций составом"ОЗОН-007" при помощи аппарата аэрозольно-капельного распыления для обеспечения: второй группы огнезащитной эффективности по НПБ251</t>
  </si>
  <si>
    <t>100 м2 обрабатываемой поверхности</t>
  </si>
  <si>
    <t>9,03
110,62</t>
  </si>
  <si>
    <t>0,01
0,12</t>
  </si>
  <si>
    <t>Антисептик Сенеж ОгнеБиоПроф (2093/25=83,72/1,18/6,96х1,03=10,50)</t>
  </si>
  <si>
    <t>кг</t>
  </si>
  <si>
    <t>ТЕРр58-13-1</t>
  </si>
  <si>
    <t>Устройство покрытия из рулонных материалов: насухо без промазки кромок</t>
  </si>
  <si>
    <t>4,52
24,18</t>
  </si>
  <si>
    <t>ТССЦ-101-0852</t>
  </si>
  <si>
    <t>Рубероид кровельный с крупнозернистой посыпкой марки РКК-350б</t>
  </si>
  <si>
    <t>35,5
173,95</t>
  </si>
  <si>
    <t>2,61
12,79</t>
  </si>
  <si>
    <t>ТЕР12-01-010-01</t>
  </si>
  <si>
    <t>Устройство мелких покрытий (брандмауэры, парапеты, свесы и т.п.) из листовой оцинкованной стали</t>
  </si>
  <si>
    <t>112,75
36,98</t>
  </si>
  <si>
    <t>0,2
0,07</t>
  </si>
  <si>
    <t>129</t>
  </si>
  <si>
    <t>ТССЦ-101-1875</t>
  </si>
  <si>
    <t>Сталь листовая оцинкованная толщиной листа 0,7 мм</t>
  </si>
  <si>
    <t>130</t>
  </si>
  <si>
    <t>Плоский коньковый элемент (242,5/2м.п.=121,25/1,18/6,96х1,03=15,21</t>
  </si>
  <si>
    <t>пм</t>
  </si>
  <si>
    <t>131</t>
  </si>
  <si>
    <t>Карнизная планка(капельник L=2м) (386/2м.п.=193/1,18/6,96х1,03=24,2)</t>
  </si>
  <si>
    <t>132</t>
  </si>
  <si>
    <t>ТЕР12-01-012-01</t>
  </si>
  <si>
    <t>Ограждение кровель перилами</t>
  </si>
  <si>
    <t>100 м ограждения</t>
  </si>
  <si>
    <t>6,67
3,2</t>
  </si>
  <si>
    <t>0,29
0,14</t>
  </si>
  <si>
    <t>133</t>
  </si>
  <si>
    <t>ТССЦ-201-0777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</si>
  <si>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</si>
  <si>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134</t>
  </si>
  <si>
    <t>Снеговой барьер трубчатый (1800/1,18/6,96х1,03=225,75)</t>
  </si>
  <si>
    <t>135</t>
  </si>
  <si>
    <t>ТЕР08-08-005-01</t>
  </si>
  <si>
    <t>Кладка дымовых кирпичных труб</t>
  </si>
  <si>
    <t>1 м3 кладки (без вычета пустот)</t>
  </si>
  <si>
    <t>12,97
79,03</t>
  </si>
  <si>
    <t>0,35
2,13</t>
  </si>
  <si>
    <t>136</t>
  </si>
  <si>
    <t>ТЕРр61-31-1</t>
  </si>
  <si>
    <t>Оштукатуривание поверхности дымовых труб</t>
  </si>
  <si>
    <t>131,4
53,52</t>
  </si>
  <si>
    <t>ТЕР15-04-007-01</t>
  </si>
  <si>
    <t>Окраска водно-дисперсионными акриловыми составами улучшенная: по штукатурке стен</t>
  </si>
  <si>
    <t>100 м2 окрашиваемой поверхности</t>
  </si>
  <si>
    <t>43,56
17,74</t>
  </si>
  <si>
    <t>0,02
0,01</t>
  </si>
  <si>
    <t>ТЕР20-02-010-04</t>
  </si>
  <si>
    <t>Установка зонтов над шахтами из листовой стали прямоугольного сечения периметром : 2000 мм</t>
  </si>
  <si>
    <t>1 зонт</t>
  </si>
  <si>
    <t>1,2
1,2</t>
  </si>
  <si>
    <t>ТССЦ-301-0291</t>
  </si>
  <si>
    <t>Зонты вентиляционных систем из листовой оцинкованной стали, прямоугольные, периметром шахты 2000 мм</t>
  </si>
  <si>
    <t>ТЕР20-02-010-06</t>
  </si>
  <si>
    <t>Установка зонтов над шахтами из листовой стали прямоугольного сечения периметром : 3200 мм</t>
  </si>
  <si>
    <t>2,27
2,27</t>
  </si>
  <si>
    <t>0,01
0,01</t>
  </si>
  <si>
    <t>ТССЦ-301-0293</t>
  </si>
  <si>
    <t>Зонты вентиляционных систем из листовой оцинкованной стали, прямоугольные, периметром шахты 3200 мм</t>
  </si>
  <si>
    <t>ТЕР20-02-010-08</t>
  </si>
  <si>
    <t>Установка зонтов над шахтами из листовой стали прямоугольного сечения периметром : 4000 мм</t>
  </si>
  <si>
    <t>3,65
3,65</t>
  </si>
  <si>
    <t>ТССЦ-301-0295</t>
  </si>
  <si>
    <t>Зонты вентиляционных систем из листовой оцинкованной стали, прямоугольные, периметром шахты 4000 мм</t>
  </si>
  <si>
    <t>ТССЦ-301-1819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</si>
  <si>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</t>
  </si>
  <si>
    <t xml:space="preserve">  Итого по разделу 6 Устройство кровли ( В осях 5-8/В-Е)</t>
  </si>
  <si>
    <t>Раздел 1. ОБщестроительные работы</t>
  </si>
  <si>
    <t>5,4
176,58</t>
  </si>
  <si>
    <t>0,4
13,08</t>
  </si>
  <si>
    <t>Кирпич силикатный 250х120х88 (3400/336=10,12/1,18/6,96х1,03=1,27)</t>
  </si>
  <si>
    <t>1000 шт</t>
  </si>
  <si>
    <t>ТЕР08-02-002-05</t>
  </si>
  <si>
    <t>Кладка перегородок из кирпича: неармированных толщиной в 1/2 кирпича при высоте этажа до 4 м</t>
  </si>
  <si>
    <t>100 м2 перегородок (за вычетом проемов)</t>
  </si>
  <si>
    <t>143,99
32,68</t>
  </si>
  <si>
    <t>4,11
0,93</t>
  </si>
  <si>
    <t>Кирпич силикатный 250х120х88 (3400/336=10,11/1,18/6,96х1,03=1,27)</t>
  </si>
  <si>
    <t>ТЕР46-03-007-03</t>
  </si>
  <si>
    <t>Пробивка проемов в конструкциях: из кирпича</t>
  </si>
  <si>
    <t>12,3
13,53</t>
  </si>
  <si>
    <t>2,54
2,79</t>
  </si>
  <si>
    <t>ТЕР46-03-017-07</t>
  </si>
  <si>
    <t>Заделка кирпичом гнезд, борозд и концов балок</t>
  </si>
  <si>
    <t>1 м3 заделки</t>
  </si>
  <si>
    <t>28,88
5,78</t>
  </si>
  <si>
    <t>ТССЦ-402-0012</t>
  </si>
  <si>
    <t>Раствор готовый кладочный цементно-известковый марки 25</t>
  </si>
  <si>
    <t>ТЕР46-03-011-01</t>
  </si>
  <si>
    <t>Пробивка в кирпичных стенах борозд площадью сечения: до 20 см2</t>
  </si>
  <si>
    <t>100 м борозд</t>
  </si>
  <si>
    <t>15,64
3,13</t>
  </si>
  <si>
    <t>4,06
0,81</t>
  </si>
  <si>
    <t>28,88
9,7</t>
  </si>
  <si>
    <t>ТЕР46-03-010-04</t>
  </si>
  <si>
    <t>Пробивка в бетонных потолках толщиной 100 мм отверстий площадью: до 20 см2</t>
  </si>
  <si>
    <t>100 отверстий</t>
  </si>
  <si>
    <t>20,5
0,41</t>
  </si>
  <si>
    <t>5,8
0,12</t>
  </si>
  <si>
    <t xml:space="preserve">  Итого по разделу 1 ОБщестроительные работы</t>
  </si>
  <si>
    <t>Раздел 1. Демонтажные работы</t>
  </si>
  <si>
    <t>ТЕРр65-19-1</t>
  </si>
  <si>
    <t>Демонтаж: радиаторов весом до 80 кг</t>
  </si>
  <si>
    <t>110
167,2</t>
  </si>
  <si>
    <t>2,24
3,4</t>
  </si>
  <si>
    <t>ТЕР18-03-004-08</t>
  </si>
  <si>
    <t>Установка регистров из стальных: сварных труб диаметром нитки 100 мм</t>
  </si>
  <si>
    <t>100 м труб нитки регистра</t>
  </si>
  <si>
    <t>10,42
6,25</t>
  </si>
  <si>
    <t>0,056
0,03</t>
  </si>
  <si>
    <t>ТЕРр65-14-3</t>
  </si>
  <si>
    <t>Разборка трубопроводов из водогазопроводных труб в зданиях и сооружениях: на сварке диаметром до 50 мм</t>
  </si>
  <si>
    <t>100 м трубопровода</t>
  </si>
  <si>
    <t>43,6
379,32</t>
  </si>
  <si>
    <t>ТЕРр65-14-4</t>
  </si>
  <si>
    <t>Разборка трубопроводов из водогазопроводных труб в зданиях и сооружениях: на сварке диаметром до 100 мм</t>
  </si>
  <si>
    <t>65,3
359,15</t>
  </si>
  <si>
    <t>ТЕРр65-14-5</t>
  </si>
  <si>
    <t>Разборка трубопроводов из водогазопроводных труб в зданиях и сооружениях: на сварке диаметром до 150 мм</t>
  </si>
  <si>
    <t>117,8
35,34</t>
  </si>
  <si>
    <t>Итоги по разделу 1 Демонтажные работы :</t>
  </si>
  <si>
    <t xml:space="preserve">  Внутренние санитарно-технические работы: демонтаж и разборка (ремонтно-строительные)</t>
  </si>
  <si>
    <t xml:space="preserve">  Итого по разделу 1 Демонтажные работы</t>
  </si>
  <si>
    <t>Раздел 2. Отопление. Сантехнические работы</t>
  </si>
  <si>
    <t>ТЕР16-02-005-02</t>
  </si>
  <si>
    <t>Прокладка трубопроводов отопления и водоснабжения из стальных электросварных труб диаметром: 50 мм</t>
  </si>
  <si>
    <t>60,83
334,57</t>
  </si>
  <si>
    <t>0,19
1,05</t>
  </si>
  <si>
    <t>ТЕР16-02-001-01</t>
  </si>
  <si>
    <t>Прокладка трубопроводов отопления из стальных водогазопроводных неоцинкованных труб диаметром: 15 мм</t>
  </si>
  <si>
    <t>32,97
98,91</t>
  </si>
  <si>
    <t>0,15
0,45</t>
  </si>
  <si>
    <t>ТЕР16-02-001-03</t>
  </si>
  <si>
    <t>Прокладка трубопроводов отопления из стальных водогазопроводных неоцинкованных труб диаметром: 25 мм</t>
  </si>
  <si>
    <t>32,97
95,61</t>
  </si>
  <si>
    <t>0,15
0,44</t>
  </si>
  <si>
    <t>ТЕР16-02-001-05</t>
  </si>
  <si>
    <t>Прокладка трубопроводов отопления из стальных водогазопроводных неоцинкованных труб диаметром: 40 мм</t>
  </si>
  <si>
    <t>32,97
92,32</t>
  </si>
  <si>
    <t>0,15
0,42</t>
  </si>
  <si>
    <t xml:space="preserve">  Итого по разделу 2 Отопление. Сантехнические работы</t>
  </si>
  <si>
    <t>Раздел 1. Новый раздел</t>
  </si>
  <si>
    <t>ТЕРр65-2-2</t>
  </si>
  <si>
    <t>Разборка трубопроводов из чугунных канализационных труб диаметром: 100 мм</t>
  </si>
  <si>
    <t>100 м трубопровода с фасонными частями</t>
  </si>
  <si>
    <t>85,3
76,77</t>
  </si>
  <si>
    <t>0,32
0,29</t>
  </si>
  <si>
    <t>ТЕРр65-2-1</t>
  </si>
  <si>
    <t>Разборка трубопроводов из чугунных канализационных труб диаметром: 50 мм</t>
  </si>
  <si>
    <t>68,8
147,92</t>
  </si>
  <si>
    <t>0,16
0,34</t>
  </si>
  <si>
    <t>ТЕРр65-4-2</t>
  </si>
  <si>
    <t>Демонтаж: унитазов и писсуаров</t>
  </si>
  <si>
    <t>100 приборов</t>
  </si>
  <si>
    <t>63,84
11,49</t>
  </si>
  <si>
    <t>0,29
0,05</t>
  </si>
  <si>
    <t>ТЕРр65-4-1</t>
  </si>
  <si>
    <t>Демонтаж: умывальников и раковин</t>
  </si>
  <si>
    <t>51,3
17,96</t>
  </si>
  <si>
    <t>0,26
0,09</t>
  </si>
  <si>
    <t>ТЕРр65-4-3</t>
  </si>
  <si>
    <t>Демонтаж: моек</t>
  </si>
  <si>
    <t>102,6
10,26</t>
  </si>
  <si>
    <t>0,79
0,08</t>
  </si>
  <si>
    <t xml:space="preserve">  Итого по разделу 1 Новый раздел</t>
  </si>
  <si>
    <t>Раздел 2. Земляные работы</t>
  </si>
  <si>
    <t>ТЕР01-02-057-02</t>
  </si>
  <si>
    <t>Разработка грунта вручную в траншеях глубиной до 2 м без креплений с откосами, группа грунтов: 2</t>
  </si>
  <si>
    <t>100 м3 грунта</t>
  </si>
  <si>
    <t>154
78,85</t>
  </si>
  <si>
    <t>ТЕР23-01-001-01</t>
  </si>
  <si>
    <t>Устройство основания под трубопроводы: песчаного</t>
  </si>
  <si>
    <t>10 м3 основания</t>
  </si>
  <si>
    <t>10,2
0,33</t>
  </si>
  <si>
    <t>0,35
0,01</t>
  </si>
  <si>
    <t>ТЕР16-04-004-02</t>
  </si>
  <si>
    <t>Прокладка внутренних трубопроводов канализации из полипропиленовых труб диаметром: 110 мм</t>
  </si>
  <si>
    <t>55,83
22,33</t>
  </si>
  <si>
    <t>0,28
0,11</t>
  </si>
  <si>
    <t>ТССЦ-507-4330</t>
  </si>
  <si>
    <t>Трубы безнапорные канализационные из полипропилена, диаметром 110 мм</t>
  </si>
  <si>
    <t>м</t>
  </si>
  <si>
    <t>ТССЦ-507-4374</t>
  </si>
  <si>
    <t>Трубы канализационные полипропиленовые раструбные диаметром 110 мм, длиной 1,0 м</t>
  </si>
  <si>
    <t>ТЕР01-02-061-01</t>
  </si>
  <si>
    <t>Засыпка вручную траншей, пазух котлованов и ям, группа грунтов: 1</t>
  </si>
  <si>
    <t>88,5
42,48</t>
  </si>
  <si>
    <t xml:space="preserve">  Итого по разделу 2 Земляные работы</t>
  </si>
  <si>
    <t>Раздел 3. Сантехническе работы. Канализация хозяйственно-бытовая (К)</t>
  </si>
  <si>
    <t>ТЕР16-04-004-01</t>
  </si>
  <si>
    <t>Прокладка внутренних трубопроводов канализации из полипропиленовых труб диаметром: 50 мм</t>
  </si>
  <si>
    <t>59,92
101,86</t>
  </si>
  <si>
    <t>0,06
0,1</t>
  </si>
  <si>
    <t>ТССЦ-507-4329</t>
  </si>
  <si>
    <t>Трубы безнапорные канализационные из полипропилена, диаметром 50 мм</t>
  </si>
  <si>
    <t>ТССЦ-507-4368</t>
  </si>
  <si>
    <t>Трубы канализационные полипропиленовые раструбные диаметром 50 мм, длиной 1,0 м</t>
  </si>
  <si>
    <t>55,83
47,46</t>
  </si>
  <si>
    <t>0,28
0,24</t>
  </si>
  <si>
    <t xml:space="preserve">  Итого по разделу 3 Сантехническе работы. Канализация хозяйственно-бытовая (К)</t>
  </si>
  <si>
    <t>Раздел 4. Земляные работы</t>
  </si>
  <si>
    <t>154
15,77</t>
  </si>
  <si>
    <t>10,2
0,65</t>
  </si>
  <si>
    <t>0,35
0,02</t>
  </si>
  <si>
    <t>55,83
4,47</t>
  </si>
  <si>
    <t>0,28
0,02</t>
  </si>
  <si>
    <t>88,5
8,5</t>
  </si>
  <si>
    <t xml:space="preserve">  Итого по разделу 4 Земляные работы</t>
  </si>
  <si>
    <t>Раздел 5. Сантехнические работы. Канализация хозяйственно-бытовая (К3)</t>
  </si>
  <si>
    <t>59,92
26,96</t>
  </si>
  <si>
    <t>0,06
0,03</t>
  </si>
  <si>
    <t>55,83
2,79</t>
  </si>
  <si>
    <t>0,28
0,01</t>
  </si>
  <si>
    <t xml:space="preserve">  Итого по разделу 5 Сантехнические работы. Канализация хозяйственно-бытовая (К3)</t>
  </si>
  <si>
    <t>ТЕРр65-1-2</t>
  </si>
  <si>
    <t>Разборка трубопроводов из водогазопроводных труб диаметром: до 63 мм</t>
  </si>
  <si>
    <t>59,62
321,95</t>
  </si>
  <si>
    <t>0,17
0,92</t>
  </si>
  <si>
    <t>Раздел 2. Сантехнические работы холодного водоснабжения</t>
  </si>
  <si>
    <t>ТЕР16-04-002-01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</si>
  <si>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</si>
  <si>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190,24
418,53</t>
  </si>
  <si>
    <t>13,42
29,52</t>
  </si>
  <si>
    <t>ТССЦ-507-0622</t>
  </si>
  <si>
    <t>Трубы напорные из полиэтилена низкого давления тяжелого типа, наружным диаметром 20 мм</t>
  </si>
  <si>
    <t>10 м</t>
  </si>
  <si>
    <t>ТССЦ-302-3354</t>
  </si>
  <si>
    <t>Трубопроводы напорные из полипропилена PPRS с гильзами и креплениями для холодного и горячего водоснабжения PN10 SDR 11, диаметром 20 мм, толщина стенки 1,9 мм</t>
  </si>
  <si>
    <t>ТЕР16-04-002-02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</si>
  <si>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</si>
  <si>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149,64
149,64</t>
  </si>
  <si>
    <t>8,2
8,2</t>
  </si>
  <si>
    <t>ТССЦ-507-0588</t>
  </si>
  <si>
    <t>Трубы напорные из полиэтилена низкого давления среднего типа, наружным диаметром 25 мм</t>
  </si>
  <si>
    <t>ТССЦ-302-3355</t>
  </si>
  <si>
    <t>Трубопроводы напорные из полипропилена PPRS с гильзами и креплениями для холодного и горячего водоснабжения PN10 SDR 11, диаметром 25 мм, толщина стенки 2,3 мм</t>
  </si>
  <si>
    <t>ТЕР16-04-002-04</t>
  </si>
  <si>
    <t>Прокладка трубопроводов водоснабжения из напорных полиэтиленовых труб низкого давления среднего типа наружным диаметром: 40 мм</t>
  </si>
  <si>
    <t>162,4
162,4</t>
  </si>
  <si>
    <t>5,9
5,9</t>
  </si>
  <si>
    <t>ТССЦ-507-0590</t>
  </si>
  <si>
    <t>Трубы напорные из полиэтилена низкого давления среднего типа, наружным диаметром 40 мм</t>
  </si>
  <si>
    <t>ТССЦ-302-3357</t>
  </si>
  <si>
    <t>Трубопроводы напорные из полипропилена PPRS с гильзами и креплениями для холодного и горячего водоснабжения PN10 SDR 11, диаметром 40 мм, толщина стенки 3,7 мм</t>
  </si>
  <si>
    <t>ТССЦ-302-1831</t>
  </si>
  <si>
    <t>Кран шаровой муфтовый 11Б27П1, диаметром 15 мм</t>
  </si>
  <si>
    <t>ТССЦ-302-1832</t>
  </si>
  <si>
    <t>Кран шаровой муфтовый 11Б27П1, диаметром 20 мм</t>
  </si>
  <si>
    <t>ТССЦ-302-1834</t>
  </si>
  <si>
    <t>Кран шаровой муфтовый 11Б27П1, диаметром 32 мм</t>
  </si>
  <si>
    <t>ТССЦ-507-3212</t>
  </si>
  <si>
    <t>Муфты противопожарные для пластиковых труб РТМК-25</t>
  </si>
  <si>
    <t xml:space="preserve">  Итого по разделу 2 Сантехнические работы холодного водоснабжения</t>
  </si>
  <si>
    <t>Раздел 3. Сантехнические работы горячего водоснабжения</t>
  </si>
  <si>
    <t>190,24
228,29</t>
  </si>
  <si>
    <t>13,42
16,1</t>
  </si>
  <si>
    <t xml:space="preserve">  Итого по разделу 3 Сантехнические работы горячего водоснабжения</t>
  </si>
  <si>
    <t>Акт №3</t>
  </si>
  <si>
    <t>Акт №4</t>
  </si>
  <si>
    <t>Акт №5</t>
  </si>
  <si>
    <t>Акт №6</t>
  </si>
  <si>
    <t>Акт №7</t>
  </si>
  <si>
    <t>Акт №8</t>
  </si>
  <si>
    <t>Смета №,02-01-05 Оконные и дверные проемы. Полы</t>
  </si>
  <si>
    <t>Смета №,02-01-02 Ремонт кровли</t>
  </si>
  <si>
    <t>Смета №, 02-01-04Общестроительные работы</t>
  </si>
  <si>
    <t>Смета №, 02-01-06 Ремонт системы отопления и вентиляции</t>
  </si>
  <si>
    <t xml:space="preserve">Смета №,02-01-08 Ремонт системы водоотведения </t>
  </si>
  <si>
    <t>Смета №,02-01-07 Ремонт системы холодного и горячего водоснабженя</t>
  </si>
  <si>
    <t>---</t>
  </si>
  <si>
    <t>--- СтройНН</t>
  </si>
  <si>
    <t xml:space="preserve">выполнение  2 </t>
  </si>
  <si>
    <t xml:space="preserve">суммарное выполнение </t>
  </si>
  <si>
    <t xml:space="preserve">остаток </t>
  </si>
  <si>
    <t xml:space="preserve">суммы контракта </t>
  </si>
  <si>
    <t>17.05.2021.</t>
  </si>
  <si>
    <t>17.05.2021</t>
  </si>
  <si>
    <t xml:space="preserve">ТЕР46-04-008-04
</t>
  </si>
  <si>
    <r>
      <t>Разборка покрытий кровель: из волнистых и полуволнистых асбестоцементных листов</t>
    </r>
    <r>
      <rPr>
        <i/>
        <sz val="6"/>
        <rFont val="Arial"/>
        <family val="2"/>
        <charset val="204"/>
      </rPr>
      <t xml:space="preserve">
НР (1183 руб.): 110%*0.9 от ФОТ
СП (711 руб.): 70%*0.85 от ФОТ</t>
    </r>
  </si>
  <si>
    <t xml:space="preserve">ТЕРр58-1-2
</t>
  </si>
  <si>
    <r>
      <t>Разборка деревянных элементов конструкций крыш: стропил со стойками и подкосами из досок</t>
    </r>
    <r>
      <rPr>
        <i/>
        <sz val="6"/>
        <rFont val="Arial"/>
        <family val="2"/>
        <charset val="204"/>
      </rPr>
      <t xml:space="preserve">
НР (1498 руб.): 83% от ФОТ
СП (1173 руб.): 65% от ФОТ</t>
    </r>
  </si>
  <si>
    <t xml:space="preserve">ТЕРр58-1-1
</t>
  </si>
  <si>
    <r>
      <t>Разборка деревянных элементов конструкций крыш: обрешетки из брусков с прозорами</t>
    </r>
    <r>
      <rPr>
        <i/>
        <sz val="6"/>
        <rFont val="Arial"/>
        <family val="2"/>
        <charset val="204"/>
      </rPr>
      <t xml:space="preserve">
НР (1013 руб.): 83% от ФОТ
СП (793 руб.): 65% от ФОТ</t>
    </r>
  </si>
  <si>
    <t xml:space="preserve">ТЕР11-01-050-01
</t>
  </si>
  <si>
    <r>
      <t>Демонтаж.Устройство пароизоляции из полиэтиленовой пленки в один слой насухо</t>
    </r>
    <r>
      <rPr>
        <i/>
        <sz val="6"/>
        <rFont val="Arial"/>
        <family val="2"/>
        <charset val="204"/>
      </rPr>
      <t xml:space="preserve">
(Приказ от 29.12.2016 № 1028/пр Табл.2, п.2 Демонтаж (разборка) сборных деревянных конструкций ОЗП=0,8; ЭМ=0,8 к расх.; ЗПМ=0,8; МАТ=0 к расх.; ТЗ=0,8; ТЗМ=0,8)
НР (251 руб.): 123%*0.9 от ФОТ
СП (145 руб.): 75%*0.85 от ФОТ</t>
    </r>
  </si>
  <si>
    <t xml:space="preserve">ТЕР12-01-014-02
</t>
  </si>
  <si>
    <r>
      <t>Демонтаж. Утепление покрытий: керамзитом</t>
    </r>
    <r>
      <rPr>
        <i/>
        <sz val="6"/>
        <rFont val="Arial"/>
        <family val="2"/>
        <charset val="204"/>
      </rPr>
      <t xml:space="preserve">
(Приказ от 29.12.2016 № 1028/пр Табл.2, п.2 Демонтаж (разборка) сборных деревянных конструкций ОЗП=0,8; ЭМ=0,8 к расх.; ЗПМ=0,8; МАТ=0 к расх.; ТЗ=0,8; ТЗМ=0,8)
НР (2294 руб.): 120%*0.9 от ФОТ
СП (1174 руб.): 65%*0.85 от ФОТ</t>
    </r>
  </si>
  <si>
    <t xml:space="preserve">ТЕР09-03-029-01
</t>
  </si>
  <si>
    <r>
      <t>Демонтаж. Монтаж лестниц прямолинейных и криволинейных, пожарных с ограждением</t>
    </r>
    <r>
      <rPr>
        <i/>
        <sz val="6"/>
        <rFont val="Arial"/>
        <family val="2"/>
        <charset val="204"/>
      </rPr>
      <t xml:space="preserve">
(Приказ от 29.12.2016 № 1028/пр Табл.2, п.4 Демонтаж (разборка) металлических конструкций ОЗП=0,7; ЭМ=0,7 к расх.; ЗПМ=0,7; МАТ=0 к расх.; ТЗ=0,7; ТЗМ=0,7)
НР (29 руб.): 90%*0.9 от ФОТ
СП (26 руб.): 85%*0.85 от ФОТ</t>
    </r>
  </si>
  <si>
    <r>
      <t>ТССЦпг-01-01-01-041</t>
    </r>
    <r>
      <rPr>
        <i/>
        <sz val="6"/>
        <rFont val="Arial"/>
        <family val="2"/>
        <charset val="204"/>
      </rPr>
      <t xml:space="preserve">
Приказ Минстроя России №298/пр от 06.05.2016. Постан.Правит.Нижегородской обл. от 29.06.16 №405</t>
    </r>
  </si>
  <si>
    <r>
      <t>Погрузочные работы при автомобильных перевозках: мусора строительного с погрузкой вручную</t>
    </r>
    <r>
      <rPr>
        <i/>
        <sz val="6"/>
        <rFont val="Arial"/>
        <family val="2"/>
        <charset val="204"/>
      </rPr>
      <t xml:space="preserve">
НР 0% от ФОТ
СП 0% от ФОТ</t>
    </r>
  </si>
  <si>
    <r>
      <t>ТССЦпг-03-21-01-010</t>
    </r>
    <r>
      <rPr>
        <i/>
        <sz val="6"/>
        <rFont val="Arial"/>
        <family val="2"/>
        <charset val="204"/>
      </rPr>
      <t xml:space="preserve">
</t>
    </r>
  </si>
  <si>
    <r>
      <t>Перевозка грузов автомобилями-самосвалами грузоподъемностью 10 т, работающих вне карьера, на расстояние: до 10 км I класс груза</t>
    </r>
    <r>
      <rPr>
        <i/>
        <sz val="6"/>
        <rFont val="Arial"/>
        <family val="2"/>
        <charset val="204"/>
      </rPr>
      <t xml:space="preserve">
НР 0% от ФОТ
СП 0% от ФОТ</t>
    </r>
  </si>
  <si>
    <t xml:space="preserve">ТЕР46-04-008-02
</t>
  </si>
  <si>
    <r>
      <t>Разборка покрытий кровель: из листовой стали</t>
    </r>
    <r>
      <rPr>
        <i/>
        <sz val="6"/>
        <rFont val="Arial"/>
        <family val="2"/>
        <charset val="204"/>
      </rPr>
      <t xml:space="preserve">
НР (284 руб.): 110%*0.9 от ФОТ
СП (171 руб.): 70%*0.85 от ФОТ</t>
    </r>
  </si>
  <si>
    <t xml:space="preserve">ТЕР46-04-008-01
</t>
  </si>
  <si>
    <r>
      <t>Разборка покрытий кровель: из рулонных материалов</t>
    </r>
    <r>
      <rPr>
        <i/>
        <sz val="6"/>
        <rFont val="Arial"/>
        <family val="2"/>
        <charset val="204"/>
      </rPr>
      <t xml:space="preserve">
НР (756 руб.): 110%*0.9 от ФОТ
СП (455 руб.): 70%*0.85 от ФОТ</t>
    </r>
  </si>
  <si>
    <r>
      <t>Разборка деревянных элементов конструкций крыш: обрешетки из брусков с прозорами</t>
    </r>
    <r>
      <rPr>
        <i/>
        <sz val="6"/>
        <rFont val="Arial"/>
        <family val="2"/>
        <charset val="204"/>
      </rPr>
      <t xml:space="preserve">
НР (452 руб.): 83% от ФОТ
СП (354 руб.): 65% от ФОТ</t>
    </r>
  </si>
  <si>
    <r>
      <t>Демонтаж. Утепление покрытий: керамзитом</t>
    </r>
    <r>
      <rPr>
        <i/>
        <sz val="6"/>
        <rFont val="Arial"/>
        <family val="2"/>
        <charset val="204"/>
      </rPr>
      <t xml:space="preserve">
(Приказ от 29.12.2016 № 1028/пр Табл.2, п.2 Демонтаж (разборка) сборных деревянных конструкций ОЗП=0,8; ЭМ=0,8 к расх.; ЗПМ=0,8; МАТ=0 к расх.; ТЗ=0,8; ТЗМ=0,8)
НР (2370 руб.): 120%*0.9 от ФОТ
СП (1212 руб.): 65%*0.85 от ФОТ</t>
    </r>
  </si>
  <si>
    <r>
      <t>Разборка деревянных элементов конструкций крыш: стропил со стойками и подкосами из досок</t>
    </r>
    <r>
      <rPr>
        <i/>
        <sz val="6"/>
        <rFont val="Arial"/>
        <family val="2"/>
        <charset val="204"/>
      </rPr>
      <t xml:space="preserve">
НР (237 руб.): 83% от ФОТ
СП (185 руб.): 65% от ФОТ</t>
    </r>
  </si>
  <si>
    <r>
      <t>Демонтаж.Устройство пароизоляции из полиэтиленовой пленки в один слой насухо</t>
    </r>
    <r>
      <rPr>
        <i/>
        <sz val="6"/>
        <rFont val="Arial"/>
        <family val="2"/>
        <charset val="204"/>
      </rPr>
      <t xml:space="preserve">
(Приказ от 29.12.2016 № 1028/пр Табл.2, п.2 Демонтаж (разборка) сборных деревянных конструкций ОЗП=0,8; ЭМ=0,8 к расх.; ЗПМ=0,8; МАТ=0 к расх.; ТЗ=0,8; ТЗМ=0,8)
НР (156 руб.): 123%*0.9 от ФОТ
СП (90 руб.): 75%*0.85 от ФОТ</t>
    </r>
  </si>
  <si>
    <t xml:space="preserve">ТЕР12-01-015-01
</t>
  </si>
  <si>
    <r>
      <t>Устройство пароизоляции: оклеечной в один слой</t>
    </r>
    <r>
      <rPr>
        <i/>
        <sz val="6"/>
        <rFont val="Arial"/>
        <family val="2"/>
        <charset val="204"/>
      </rPr>
      <t xml:space="preserve">
НР (1913 руб.): 120%*0.9 от ФОТ
СП (978 руб.): 65%*0.85 от ФОТ</t>
    </r>
  </si>
  <si>
    <t xml:space="preserve">ТССЦ-101-0078
</t>
  </si>
  <si>
    <t xml:space="preserve">ТССЦ-101-0322
</t>
  </si>
  <si>
    <t xml:space="preserve">ТССЦ-101-0594
</t>
  </si>
  <si>
    <t xml:space="preserve">ТССЦ-101-0856
</t>
  </si>
  <si>
    <t xml:space="preserve">ТССЦ-113-2230
</t>
  </si>
  <si>
    <t xml:space="preserve">ТССЦ-101-3380
</t>
  </si>
  <si>
    <t xml:space="preserve">ТЕР12-01-015-02
</t>
  </si>
  <si>
    <r>
      <t>Устройство пароизоляции: на каждый последующий слой добавлять к расценке 12-01-015-01</t>
    </r>
    <r>
      <rPr>
        <i/>
        <sz val="6"/>
        <rFont val="Arial"/>
        <family val="2"/>
        <charset val="204"/>
      </rPr>
      <t xml:space="preserve">
НР (1252 руб.): 120%*0.9 от ФОТ
СП (640 руб.): 65%*0.85 от ФОТ</t>
    </r>
  </si>
  <si>
    <t xml:space="preserve">ТЕР12-01-013-03
</t>
  </si>
  <si>
    <r>
      <t>Утепление покрытий плитами: из минеральной ваты или перлита на битумной мастике в один слой</t>
    </r>
    <r>
      <rPr>
        <i/>
        <sz val="6"/>
        <rFont val="Arial"/>
        <family val="2"/>
        <charset val="204"/>
      </rPr>
      <t xml:space="preserve">
НР (5043 руб.): 120%*0.9 от ФОТ
СП (2580 руб.): 65%*0.85 от ФОТ</t>
    </r>
  </si>
  <si>
    <t xml:space="preserve">ТССЦ-104-0003
</t>
  </si>
  <si>
    <t xml:space="preserve">ТЕР12-01-013-04
</t>
  </si>
  <si>
    <r>
      <t>Утепление покрытий плитами: на каждый последующий слой добавлять к расценке 12-01-013-03</t>
    </r>
    <r>
      <rPr>
        <i/>
        <sz val="6"/>
        <rFont val="Arial"/>
        <family val="2"/>
        <charset val="204"/>
      </rPr>
      <t xml:space="preserve">
НР (11771 руб.): 120%*0.9 от ФОТ
СП (6022 руб.): 65%*0.85 от ФОТ</t>
    </r>
  </si>
  <si>
    <t xml:space="preserve">ТССЦ-104-0924
</t>
  </si>
  <si>
    <t xml:space="preserve">ТЕР12-01-017-05
</t>
  </si>
  <si>
    <r>
      <t>Устройство выравнивающих стяжек: сборных из плоских асбестоцементных листов</t>
    </r>
    <r>
      <rPr>
        <i/>
        <sz val="6"/>
        <rFont val="Arial"/>
        <family val="2"/>
        <charset val="204"/>
      </rPr>
      <t xml:space="preserve">
НР (5119 руб.): 120%*0.9 от ФОТ
СП (2619 руб.): 65%*0.85 от ФОТ</t>
    </r>
  </si>
  <si>
    <t xml:space="preserve">ТССЦ-101-0044
</t>
  </si>
  <si>
    <t xml:space="preserve">ТССЦ-101-0237
</t>
  </si>
  <si>
    <t xml:space="preserve">ТССЦ-101-0781
</t>
  </si>
  <si>
    <t xml:space="preserve">ТЕР12-01-002-09
</t>
  </si>
  <si>
    <r>
      <t>Устройство кровель плоских из наплавляемых материалов: в два слоя</t>
    </r>
    <r>
      <rPr>
        <i/>
        <sz val="6"/>
        <rFont val="Arial"/>
        <family val="2"/>
        <charset val="204"/>
      </rPr>
      <t xml:space="preserve">
НР (1577 руб.): 120%*0.9 от ФОТ
СП (807 руб.): 65%*0.85 от ФОТ</t>
    </r>
  </si>
  <si>
    <t xml:space="preserve">ТССЦ-101-1961
</t>
  </si>
  <si>
    <t xml:space="preserve">ТССЦ-101-3360
</t>
  </si>
  <si>
    <t xml:space="preserve">ТССЦ-101-1962
</t>
  </si>
  <si>
    <r>
      <t>Монтаж лестниц прямолинейных и криволинейных, пожарных с ограждением</t>
    </r>
    <r>
      <rPr>
        <i/>
        <sz val="6"/>
        <rFont val="Arial"/>
        <family val="2"/>
        <charset val="204"/>
      </rPr>
      <t xml:space="preserve">
НР (41 руб.): 90%*0.9 от ФОТ
СП (37 руб.): 85%*0.85 от ФОТ</t>
    </r>
  </si>
  <si>
    <t xml:space="preserve">ТССЦ-101-1714
</t>
  </si>
  <si>
    <t xml:space="preserve">ТССЦ-201-0726
</t>
  </si>
  <si>
    <r>
      <t>Устройство пароизоляции: оклеечной в один слой</t>
    </r>
    <r>
      <rPr>
        <i/>
        <sz val="6"/>
        <rFont val="Arial"/>
        <family val="2"/>
        <charset val="204"/>
      </rPr>
      <t xml:space="preserve">
НР (1351 руб.): 120%*0.9 от ФОТ
СП (691 руб.): 65%*0.85 от ФОТ</t>
    </r>
  </si>
  <si>
    <r>
      <t>Устройство пароизоляции: на каждый последующий слой добавлять к расценке 12-01-015-01</t>
    </r>
    <r>
      <rPr>
        <i/>
        <sz val="6"/>
        <rFont val="Arial"/>
        <family val="2"/>
        <charset val="204"/>
      </rPr>
      <t xml:space="preserve">
НР (885 руб.): 120%*0.9 от ФОТ
СП (452 руб.): 65%*0.85 от ФОТ</t>
    </r>
  </si>
  <si>
    <r>
      <t>Утепление покрытий плитами: из минеральной ваты или перлита на битумной мастике в один слой</t>
    </r>
    <r>
      <rPr>
        <i/>
        <sz val="6"/>
        <rFont val="Arial"/>
        <family val="2"/>
        <charset val="204"/>
      </rPr>
      <t xml:space="preserve">
НР (3563 руб.): 120%*0.9 от ФОТ
СП (1823 руб.): 65%*0.85 от ФОТ</t>
    </r>
  </si>
  <si>
    <r>
      <t>Утепление покрытий плитами на каждый последующий слой добавлять к расценке 12-01-013-03 (Доводим до толщ.200мм 715м2х3=2145м2)</t>
    </r>
    <r>
      <rPr>
        <i/>
        <sz val="6"/>
        <rFont val="Arial"/>
        <family val="2"/>
        <charset val="204"/>
      </rPr>
      <t xml:space="preserve">
НР (8316 руб.): 120%*0.9 от ФОТ
СП (4254 руб.): 65%*0.85 от ФОТ</t>
    </r>
  </si>
  <si>
    <r>
      <t>Устройство выравнивающих стяжек: сборных из плоских асбестоцементных листов</t>
    </r>
    <r>
      <rPr>
        <i/>
        <sz val="6"/>
        <rFont val="Arial"/>
        <family val="2"/>
        <charset val="204"/>
      </rPr>
      <t xml:space="preserve">
НР (3617 руб.): 120%*0.9 от ФОТ
СП (1850 руб.): 65%*0.85 от ФОТ</t>
    </r>
  </si>
  <si>
    <r>
      <t>Устройство кровель плоских из наплавляемых материалов: в два слоя</t>
    </r>
    <r>
      <rPr>
        <i/>
        <sz val="6"/>
        <rFont val="Arial"/>
        <family val="2"/>
        <charset val="204"/>
      </rPr>
      <t xml:space="preserve">
НР (1113 руб.): 120%*0.9 от ФОТ
СП (570 руб.): 65%*0.85 от ФОТ</t>
    </r>
  </si>
  <si>
    <r>
      <t>Утепление покрытий плитами: из минеральной ваты или перлита на битумной мастике в один слой</t>
    </r>
    <r>
      <rPr>
        <i/>
        <sz val="6"/>
        <rFont val="Arial"/>
        <family val="2"/>
        <charset val="204"/>
      </rPr>
      <t xml:space="preserve">
НР (1245 руб.): 120%*0.9 от ФОТ
СП (637 руб.): 65%*0.85 от ФОТ</t>
    </r>
  </si>
  <si>
    <r>
      <t>Утепление покрытий плитами: на каждый последующий слой добавлять к расценке 12-01-013-03</t>
    </r>
    <r>
      <rPr>
        <i/>
        <sz val="6"/>
        <rFont val="Arial"/>
        <family val="2"/>
        <charset val="204"/>
      </rPr>
      <t xml:space="preserve">
НР (2907 руб.): 120%*0.9 от ФОТ
СП (1487 руб.): 65%*0.85 от ФОТ</t>
    </r>
  </si>
  <si>
    <t xml:space="preserve">ТЕРр58-12-2
</t>
  </si>
  <si>
    <r>
      <t>Устройство обрешетки с прозорами из досок и брусков под кровлю: из листовой стали</t>
    </r>
    <r>
      <rPr>
        <i/>
        <sz val="6"/>
        <rFont val="Arial"/>
        <family val="2"/>
        <charset val="204"/>
      </rPr>
      <t xml:space="preserve">
НР (491 руб.): 83% от ФОТ
СП (385 руб.): 65% от ФОТ</t>
    </r>
  </si>
  <si>
    <t xml:space="preserve">ТССЦ-102-0077
</t>
  </si>
  <si>
    <t xml:space="preserve">ТССЦ-102-0052
</t>
  </si>
  <si>
    <t xml:space="preserve">ТЕР10-01-010-01
</t>
  </si>
  <si>
    <r>
      <t>Установка элементов каркаса: из брусьев</t>
    </r>
    <r>
      <rPr>
        <i/>
        <sz val="6"/>
        <rFont val="Arial"/>
        <family val="2"/>
        <charset val="204"/>
      </rPr>
      <t xml:space="preserve">
НР (138 руб.): 118%*0.9 от ФОТ
СП (70 руб.): 63%*0.85 от ФОТ</t>
    </r>
  </si>
  <si>
    <t xml:space="preserve">ТЕР12-01-015-03
</t>
  </si>
  <si>
    <r>
      <t>Устройство пароизоляции: прокладочной в один слой</t>
    </r>
    <r>
      <rPr>
        <i/>
        <sz val="6"/>
        <rFont val="Arial"/>
        <family val="2"/>
        <charset val="204"/>
      </rPr>
      <t xml:space="preserve">
НР (258 руб.): 120%*0.9 от ФОТ
СП (132 руб.): 65%*0.85 от ФОТ</t>
    </r>
  </si>
  <si>
    <t xml:space="preserve">ТССЦ-101-7200
</t>
  </si>
  <si>
    <t xml:space="preserve">ТЕР09-04-002-01
</t>
  </si>
  <si>
    <r>
      <t>Монтаж кровельного покрытия: из профилированного листа при высоте здания до 25 м</t>
    </r>
    <r>
      <rPr>
        <i/>
        <sz val="6"/>
        <rFont val="Arial"/>
        <family val="2"/>
        <charset val="204"/>
      </rPr>
      <t xml:space="preserve">
НР (960 руб.): 90%*0.9 от ФОТ
СП (856 руб.): 85%*0.85 от ФОТ</t>
    </r>
  </si>
  <si>
    <t xml:space="preserve">ТССЦ-101-3198
</t>
  </si>
  <si>
    <t xml:space="preserve">ТССЦ-101-4571
</t>
  </si>
  <si>
    <t xml:space="preserve">ТЕР12-01-004-04
</t>
  </si>
  <si>
    <r>
      <t>Устройство примыканий кровель из наплавляемых материалов к стенам и парапетам высотой: до 600 мм без фартуков</t>
    </r>
    <r>
      <rPr>
        <i/>
        <sz val="6"/>
        <rFont val="Arial"/>
        <family val="2"/>
        <charset val="204"/>
      </rPr>
      <t xml:space="preserve">
НР (141 руб.): 120%*0.9 от ФОТ
СП (72 руб.): 65%*0.85 от ФОТ</t>
    </r>
  </si>
  <si>
    <t xml:space="preserve">ТЕР08-02-001-01
</t>
  </si>
  <si>
    <r>
      <t>Кладка стен кирпичных наружных: простых при высоте этажа до 4 м</t>
    </r>
    <r>
      <rPr>
        <i/>
        <sz val="6"/>
        <rFont val="Arial"/>
        <family val="2"/>
        <charset val="204"/>
      </rPr>
      <t xml:space="preserve">
НР (1734 руб.): 122%*0.9 от ФОТ
СП (1074 руб.): 80%*0.85 от ФОТ</t>
    </r>
  </si>
  <si>
    <t xml:space="preserve">ТССЦ-404-0005
</t>
  </si>
  <si>
    <t>----</t>
  </si>
  <si>
    <t xml:space="preserve">ТССЦ-402-0013
</t>
  </si>
  <si>
    <r>
      <t>Устройство пароизоляции: прокладочной в один слой</t>
    </r>
    <r>
      <rPr>
        <i/>
        <sz val="6"/>
        <rFont val="Arial"/>
        <family val="2"/>
        <charset val="204"/>
      </rPr>
      <t xml:space="preserve">
НР (270 руб.): 120%*0.9 от ФОТ
СП (138 руб.): 65%*0.85 от ФОТ</t>
    </r>
  </si>
  <si>
    <r>
      <t>Утепление покрытий плитами: из минеральной ваты или перлита на битумной мастике в один слой</t>
    </r>
    <r>
      <rPr>
        <i/>
        <sz val="6"/>
        <rFont val="Arial"/>
        <family val="2"/>
        <charset val="204"/>
      </rPr>
      <t xml:space="preserve">
НР (1540 руб.): 120%*0.9 от ФОТ
СП (788 руб.): 65%*0.85 от ФОТ</t>
    </r>
  </si>
  <si>
    <r>
      <t>Утепление покрытий плитами: на каждый последующий слой добавлять к расценке 12-01-013-03</t>
    </r>
    <r>
      <rPr>
        <i/>
        <sz val="6"/>
        <rFont val="Arial"/>
        <family val="2"/>
        <charset val="204"/>
      </rPr>
      <t xml:space="preserve">
НР (3596 руб.): 120%*0.9 от ФОТ
СП (1840 руб.): 65%*0.85 от ФОТ</t>
    </r>
  </si>
  <si>
    <t xml:space="preserve">ТЕР10-01-002-01
</t>
  </si>
  <si>
    <r>
      <t>Установка стропил</t>
    </r>
    <r>
      <rPr>
        <i/>
        <sz val="6"/>
        <rFont val="Arial"/>
        <family val="2"/>
        <charset val="204"/>
      </rPr>
      <t xml:space="preserve">
НР (1794 руб.): 118%*0.9 от ФОТ
СП (904 руб.): 63%*0.85 от ФОТ</t>
    </r>
  </si>
  <si>
    <r>
      <t>Установка элементов каркаса: из брусьев</t>
    </r>
    <r>
      <rPr>
        <i/>
        <sz val="6"/>
        <rFont val="Arial"/>
        <family val="2"/>
        <charset val="204"/>
      </rPr>
      <t xml:space="preserve">
НР (1693 руб.): 118%*0.9 от ФОТ
СП (854 руб.): 63%*0.85 от ФОТ</t>
    </r>
  </si>
  <si>
    <r>
      <t>Устройство обрешетки с прозорами из досок и брусков под кровлю: из листовой стали</t>
    </r>
    <r>
      <rPr>
        <i/>
        <sz val="6"/>
        <rFont val="Arial"/>
        <family val="2"/>
        <charset val="204"/>
      </rPr>
      <t xml:space="preserve">
НР (302 руб.): 83% от ФОТ
СП (237 руб.): 65% от ФОТ</t>
    </r>
  </si>
  <si>
    <t xml:space="preserve">ТЕР10-01-008-05
</t>
  </si>
  <si>
    <r>
      <t>Устройство: карнизов</t>
    </r>
    <r>
      <rPr>
        <i/>
        <sz val="6"/>
        <rFont val="Arial"/>
        <family val="2"/>
        <charset val="204"/>
      </rPr>
      <t xml:space="preserve">
НР (787 руб.): 118%*0.9 от ФОТ
СП (397 руб.): 63%*0.85 от ФОТ</t>
    </r>
  </si>
  <si>
    <t xml:space="preserve">ТЕР15-01-050-01
</t>
  </si>
  <si>
    <r>
      <t>Облицовка стен декоративным бумажно-слоистым пластиком или листами из синтетических материалов: по деревянной обрешетке</t>
    </r>
    <r>
      <rPr>
        <i/>
        <sz val="6"/>
        <rFont val="Arial"/>
        <family val="2"/>
        <charset val="204"/>
      </rPr>
      <t xml:space="preserve">
НР (266 руб.): 105%*0.9 от ФОТ
СП (131 руб.): 55%*0.85 от ФОТ</t>
    </r>
  </si>
  <si>
    <t xml:space="preserve">ТССЦ-101-1862
</t>
  </si>
  <si>
    <t xml:space="preserve">ТЕР10-01-008-04
</t>
  </si>
  <si>
    <r>
      <t>Устройство: фронтонов</t>
    </r>
    <r>
      <rPr>
        <i/>
        <sz val="6"/>
        <rFont val="Arial"/>
        <family val="2"/>
        <charset val="204"/>
      </rPr>
      <t xml:space="preserve">
НР (419 руб.): 118%*0.9 от ФОТ
СП (212 руб.): 63%*0.85 от ФОТ</t>
    </r>
  </si>
  <si>
    <t xml:space="preserve">ТЕР10-01-034-03
</t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</si>
  <si>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  </r>
    <r>
      <rPr>
        <i/>
        <sz val="6"/>
        <rFont val="Arial"/>
        <family val="2"/>
        <charset val="204"/>
      </rPr>
      <t xml:space="preserve">
НР (47 руб.): 118%*0.9 от ФОТ
СП (24 руб.): 63%*0.85 от ФОТ</t>
    </r>
  </si>
  <si>
    <t xml:space="preserve">ТССЦ-101-2388
</t>
  </si>
  <si>
    <t xml:space="preserve">ТССЦ-203-0957
</t>
  </si>
  <si>
    <t xml:space="preserve">ТЕР26-02-019-02
</t>
  </si>
  <si>
    <r>
      <t>Огнезащитное покрытие деревянных конструкций составом"ОЗОН-007" при помощи аппарата аэрозольно-капельного распыления для обеспечения: второй группы огнезащитной эффективности по НПБ251</t>
    </r>
    <r>
      <rPr>
        <i/>
        <sz val="6"/>
        <rFont val="Arial"/>
        <family val="2"/>
        <charset val="204"/>
      </rPr>
      <t xml:space="preserve">
НР (982 руб.): 100%*0.9 от ФОТ
СП (649 руб.): 70%*0.85 от ФОТ</t>
    </r>
  </si>
  <si>
    <t xml:space="preserve">ТЕРр58-13-1
</t>
  </si>
  <si>
    <r>
      <t>Устройство покрытия из рулонных материалов: насухо без промазки кромок</t>
    </r>
    <r>
      <rPr>
        <i/>
        <sz val="6"/>
        <rFont val="Arial"/>
        <family val="2"/>
        <charset val="204"/>
      </rPr>
      <t xml:space="preserve">
НР (168 руб.): 83% от ФОТ
СП (132 руб.): 65% от ФОТ</t>
    </r>
  </si>
  <si>
    <t xml:space="preserve">ТССЦ-101-0852
</t>
  </si>
  <si>
    <r>
      <t>Монтаж кровельного покрытия: из профилированного листа при высоте здания до 25 м</t>
    </r>
    <r>
      <rPr>
        <i/>
        <sz val="6"/>
        <rFont val="Arial"/>
        <family val="2"/>
        <charset val="204"/>
      </rPr>
      <t xml:space="preserve">
НР (1446 руб.): 90%*0.9 от ФОТ
СП (1290 руб.): 85%*0.85 от ФОТ</t>
    </r>
  </si>
  <si>
    <t xml:space="preserve">ТЕР12-01-010-01
</t>
  </si>
  <si>
    <r>
      <t>Устройство мелких покрытий (брандмауэры, парапеты, свесы и т.п.) из листовой оцинкованной стали</t>
    </r>
    <r>
      <rPr>
        <i/>
        <sz val="6"/>
        <rFont val="Arial"/>
        <family val="2"/>
        <charset val="204"/>
      </rPr>
      <t xml:space="preserve">
НР (357 руб.): 120%*0.9 от ФОТ
СП (183 руб.): 65%*0.85 от ФОТ</t>
    </r>
  </si>
  <si>
    <t xml:space="preserve">ТССЦ-101-1875
</t>
  </si>
  <si>
    <t>ИТОГИ В БАЗИСНЫХ ЦЕНАХ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</si>
  <si>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</si>
  <si>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Крыши, кровли (ремонтно-строительные)</t>
  </si>
  <si>
    <t xml:space="preserve">  Кровли</t>
  </si>
  <si>
    <t xml:space="preserve">  Строительные металлические конструкции</t>
  </si>
  <si>
    <t xml:space="preserve">  Погрузо-разгрузочные работы</t>
  </si>
  <si>
    <t xml:space="preserve">  Перевозка грузов автотранспортом</t>
  </si>
  <si>
    <t xml:space="preserve">  Деревянные конструкции</t>
  </si>
  <si>
    <t xml:space="preserve">  Конструкции из кирпича и блоков</t>
  </si>
  <si>
    <t xml:space="preserve">  Теплоизоляционные работы</t>
  </si>
  <si>
    <t xml:space="preserve">  НДС 20% от 1147643</t>
  </si>
  <si>
    <t>ИТОГИ С УЧЕТОМ ИНДЕКСОВ ПЕРЕСЧЕТА</t>
  </si>
  <si>
    <t xml:space="preserve">  НДС 20% </t>
  </si>
  <si>
    <t>07.06.2021</t>
  </si>
  <si>
    <t>18.05.2021</t>
  </si>
  <si>
    <t>О ПРИЕМКЕ ВЫПОЛНЕННЫХ РАБОТ</t>
  </si>
  <si>
    <t>Смета № 02-01-07
 Ремонт системы холодного и горячего водоснабжения</t>
  </si>
  <si>
    <r>
      <t>ТЕРр65-1-2</t>
    </r>
    <r>
      <rPr>
        <i/>
        <sz val="6"/>
        <rFont val="Arial"/>
        <family val="2"/>
        <charset val="204"/>
      </rPr>
      <t xml:space="preserve">
Приказ Минстроя России №297/пр от 06.05.2016. Постан.Правит.Нижегородской обл. от 29.06.16 №401</t>
    </r>
  </si>
  <si>
    <r>
      <t>Разборка трубопроводов из водогазопроводных труб диаметром: до 63 мм</t>
    </r>
    <r>
      <rPr>
        <i/>
        <sz val="6"/>
        <rFont val="Arial"/>
        <family val="2"/>
        <charset val="204"/>
      </rPr>
      <t xml:space="preserve">
НР (2082 руб.): 74% от ФОТ
СП (1407 руб.): 50% от ФОТ</t>
    </r>
  </si>
  <si>
    <r>
      <t>ТЕР16-04-002-01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</si>
  <si>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Прокладка трубопроводов водоснабжения из напорных полиэтиленовых труб низкого давления среднего типа наружным диаметром: 20 мм</t>
    </r>
    <r>
      <rPr>
        <i/>
        <sz val="6"/>
        <rFont val="Arial"/>
        <family val="2"/>
        <charset val="204"/>
      </rPr>
      <t xml:space="preserve">
НР (5486 руб.): 128%*0.9 от ФОТ
СП (3360 руб.): 83%*0.85 от ФОТ</t>
    </r>
  </si>
  <si>
    <r>
      <t>ТССЦ-507-0622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</si>
  <si>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ТССЦ-302-3354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</si>
  <si>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ТЕР16-04-002-02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</si>
  <si>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Прокладка трубопроводов водоснабжения из напорных полиэтиленовых труб низкого давления среднего типа наружным диаметром: 25 мм</t>
    </r>
    <r>
      <rPr>
        <i/>
        <sz val="6"/>
        <rFont val="Arial"/>
        <family val="2"/>
        <charset val="204"/>
      </rPr>
      <t xml:space="preserve">
НР (1923 руб.): 128%*0.9 от ФОТ
СП (1177 руб.): 83%*0.85 от ФОТ</t>
    </r>
  </si>
  <si>
    <r>
      <t>ТССЦ-507-0588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</si>
  <si>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ТССЦ-302-3355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</si>
  <si>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ТЕР16-04-002-04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</si>
  <si>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Прокладка трубопроводов водоснабжения из напорных полиэтиленовых труб низкого давления среднего типа наружным диаметром: 40 мм</t>
    </r>
    <r>
      <rPr>
        <i/>
        <sz val="6"/>
        <rFont val="Arial"/>
        <family val="2"/>
        <charset val="204"/>
      </rPr>
      <t xml:space="preserve">
НР (2039 руб.): 128%*0.9 от ФОТ
СП (1249 руб.): 83%*0.85 от ФОТ</t>
    </r>
  </si>
  <si>
    <r>
      <t>ТССЦ-507-0590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</si>
  <si>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ТССЦ-302-3357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</si>
  <si>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ТССЦ-302-1831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</si>
  <si>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ТССЦ-302-1832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</si>
  <si>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ТССЦ-302-1834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</si>
  <si>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ТССЦ-507-3212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</si>
  <si>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r>
      <t>ТЕР26-01-017-01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</si>
  <si>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Изоляция трубопроводов диаметром 180 мм изделиями из вспененного каучука ( «Армофлекс»), вспененного полиэтилена ( «Термофлекс»): трубками</t>
    </r>
    <r>
      <rPr>
        <i/>
        <sz val="6"/>
        <rFont val="Arial"/>
        <family val="2"/>
        <charset val="204"/>
      </rPr>
      <t xml:space="preserve">
НР (559 руб.): 100%*0.9 от ФОТ
СП (369 руб.): 70%*0.85 от ФОТ</t>
    </r>
  </si>
  <si>
    <t>10 м трубопровода</t>
  </si>
  <si>
    <t>3,52
59,84</t>
  </si>
  <si>
    <r>
      <t>ТССЦ-101-2466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</si>
  <si>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Краска «Армофиниш»</t>
  </si>
  <si>
    <r>
      <t>ТССЦ-104-0162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</si>
  <si>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из вспененного полиэтилена (пенополиэтилен) «Термофлекс» диаметром 108х13 мм</t>
  </si>
  <si>
    <r>
      <t>ТССЦ-104-0353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</si>
  <si>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из вспененного каучука, толщиной 9 мм, диаметром 42 мм</t>
  </si>
  <si>
    <r>
      <t>ТССЦ-104-0350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</si>
  <si>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из вспененного каучука, толщиной 9 мм, диаметром 28 мм</t>
  </si>
  <si>
    <r>
      <t>ТССЦ-104-0349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</si>
  <si>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из вспененного каучука, толщиной 9 мм, диаметром 22 мм</t>
  </si>
  <si>
    <r>
      <t>ТЕР16-07-003-05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</si>
  <si>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Врезка в действующие внутренние сети трубопроводов отопления и водоснабжения диаметром: 40 мм</t>
    </r>
    <r>
      <rPr>
        <i/>
        <sz val="6"/>
        <rFont val="Arial"/>
        <family val="2"/>
        <charset val="204"/>
      </rPr>
      <t xml:space="preserve">
НР (53 руб.): 128%*0.9 от ФОТ
СП (32 руб.): 83%*0.85 от ФОТ</t>
    </r>
  </si>
  <si>
    <t>1 врезка</t>
  </si>
  <si>
    <t>4,46
4,46</t>
  </si>
  <si>
    <r>
      <t>ТЕР46-03-010-04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</si>
  <si>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Пробивка в бетонных потолках толщиной 100 мм отверстий площадью: до 20 см2</t>
    </r>
    <r>
      <rPr>
        <i/>
        <sz val="6"/>
        <rFont val="Arial"/>
        <family val="2"/>
        <charset val="204"/>
      </rPr>
      <t xml:space="preserve">
НР (57 руб.): 110%*0.9 от ФОТ
СП (35 руб.): 70%*0.85 от ФОТ</t>
    </r>
  </si>
  <si>
    <t>20,5
4,51</t>
  </si>
  <si>
    <t>5,8
1,28</t>
  </si>
  <si>
    <r>
      <t>ТЕР16-07-006-01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</si>
  <si>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Заделка сальников при проходе труб через фундаменты или стены подвала диаметром: до 100 мм</t>
    </r>
    <r>
      <rPr>
        <i/>
        <sz val="6"/>
        <rFont val="Arial"/>
        <family val="2"/>
        <charset val="204"/>
      </rPr>
      <t xml:space="preserve">
НР (433 руб.): 128%*0.9 от ФОТ
СП (265 руб.): 83%*0.85 от ФОТ</t>
    </r>
  </si>
  <si>
    <t>1 сальник</t>
  </si>
  <si>
    <t>1,8
39,6</t>
  </si>
  <si>
    <r>
      <t>ТССЦ-101-0596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</si>
  <si>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Мастика битумно-кукерсольная холодная</t>
  </si>
  <si>
    <r>
      <t>ТССЦ-101-1355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</si>
  <si>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Цемент гипсоглиноземистый расширяющийся</t>
  </si>
  <si>
    <r>
      <t>ТССЦ-101-1705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</si>
  <si>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Пакля пропитанная</t>
  </si>
  <si>
    <t>прайс</t>
  </si>
  <si>
    <t>Герметик типа Makrofleks в балонах 500мл (299,0/1,18/6,96х1,03=37,5)</t>
  </si>
  <si>
    <t>Шнур пенополиэтиленовый теплоизоляционный прокладочный "Вилатерм" диам. 10мм (6/1,18/6,96х1,03=0,75)</t>
  </si>
  <si>
    <r>
      <t>Прокладка трубопроводов водоснабжения из напорных полиэтиленовых труб низкого давления среднего типа наружным диаметром: 20 мм</t>
    </r>
    <r>
      <rPr>
        <i/>
        <sz val="6"/>
        <rFont val="Arial"/>
        <family val="2"/>
        <charset val="204"/>
      </rPr>
      <t xml:space="preserve">
НР (2993 руб.): 128%*0.9 от ФОТ
СП (1833 руб.): 83%*0.85 от ФОТ</t>
    </r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</si>
  <si>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</si>
  <si>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ИТОГО по акту</t>
  </si>
  <si>
    <t>Смета №, 02-01-04 Общестроительные работы</t>
  </si>
  <si>
    <t>Раздел 2. Отделочные работы 1.2 этажей</t>
  </si>
  <si>
    <t>Потолок</t>
  </si>
  <si>
    <t xml:space="preserve">ТЕР08-07-002-01
</t>
  </si>
  <si>
    <r>
      <t>Установка и разборка внутренних трубчатых инвентарных лесов: при высоте помещений до 6 м</t>
    </r>
    <r>
      <rPr>
        <i/>
        <sz val="6"/>
        <rFont val="Arial"/>
        <family val="2"/>
        <charset val="204"/>
      </rPr>
      <t xml:space="preserve">
НР (1049 руб.): 122%*0.9 от ФОТ
СП (649 руб.): 80%*0.85 от ФОТ</t>
    </r>
  </si>
  <si>
    <t>100 м2 горизонтальной проекции</t>
  </si>
  <si>
    <t>70,2
105,65</t>
  </si>
  <si>
    <t xml:space="preserve">ТЕРр61-1-5
</t>
  </si>
  <si>
    <r>
      <t>Сплошное выравнивание штукатурки потолков цементно-известковым раствором при толщине намета: до 5 мм</t>
    </r>
    <r>
      <rPr>
        <i/>
        <sz val="6"/>
        <rFont val="Arial"/>
        <family val="2"/>
        <charset val="204"/>
      </rPr>
      <t xml:space="preserve">
НР (1221 руб.): 79% от ФОТ
СП (773 руб.): 50% от ФОТ</t>
    </r>
  </si>
  <si>
    <t>37,24
175,03</t>
  </si>
  <si>
    <t>0,34
1,6</t>
  </si>
  <si>
    <t xml:space="preserve">ТЕРр53-21-15
</t>
  </si>
  <si>
    <r>
      <t>Устройство промазки и расшивка швов панелей перекрытий раствором снизу</t>
    </r>
    <r>
      <rPr>
        <i/>
        <sz val="6"/>
        <rFont val="Arial"/>
        <family val="2"/>
        <charset val="204"/>
      </rPr>
      <t xml:space="preserve">
НР (727 руб.): 86% от ФОТ
СП (592 руб.): 70% от ФОТ</t>
    </r>
  </si>
  <si>
    <t>100 м восстановленной герметизации стыков</t>
  </si>
  <si>
    <t>49,69
79,01</t>
  </si>
  <si>
    <t xml:space="preserve">ТЕР15-04-005-04
</t>
  </si>
  <si>
    <r>
      <t>Окраска поливинилацетатными водоэмульсионными составами улучшенная: по штукатурке потолков</t>
    </r>
    <r>
      <rPr>
        <i/>
        <sz val="6"/>
        <rFont val="Arial"/>
        <family val="2"/>
        <charset val="204"/>
      </rPr>
      <t xml:space="preserve">
НР (2249 руб.): 105%*0.9 от ФОТ
СП (1113 руб.): 55%*0.85 от ФОТ</t>
    </r>
  </si>
  <si>
    <t>53,9
253,33</t>
  </si>
  <si>
    <t>0,02
0,09</t>
  </si>
  <si>
    <t>Стены</t>
  </si>
  <si>
    <t xml:space="preserve">ТЕР15-02-016-03
</t>
  </si>
  <si>
    <r>
      <t>Штукатурка поверхностей внутри здания цементно-известковым или цементным раствором по камню и бетону: улучшенная стен</t>
    </r>
    <r>
      <rPr>
        <i/>
        <sz val="6"/>
        <rFont val="Arial"/>
        <family val="2"/>
        <charset val="204"/>
      </rPr>
      <t xml:space="preserve">
НР (674 руб.): 105%*0.9 от ФОТ
СП (333 руб.): 55%*0.85 от ФОТ</t>
    </r>
  </si>
  <si>
    <t>100 м2 оштукатуриваемой поверхности</t>
  </si>
  <si>
    <t>85,84
67,38</t>
  </si>
  <si>
    <t>6,29
4,94</t>
  </si>
  <si>
    <t xml:space="preserve">ТЕРр61-1-2
</t>
  </si>
  <si>
    <r>
      <t>Сплошное выравнивание штукатурки стен цементно-известковым раствором при толщине намета: до 10 мм</t>
    </r>
    <r>
      <rPr>
        <i/>
        <sz val="6"/>
        <rFont val="Arial"/>
        <family val="2"/>
        <charset val="204"/>
      </rPr>
      <t xml:space="preserve">
НР (13342 руб.): 79% от ФОТ
СП (8445 руб.): 50% от ФОТ</t>
    </r>
  </si>
  <si>
    <t>42,37
1894,57</t>
  </si>
  <si>
    <t>0,64
28,62</t>
  </si>
  <si>
    <t xml:space="preserve">ТЕР46-03-011-01
</t>
  </si>
  <si>
    <r>
      <t>Пробивка в кирпичных стенах борозд площадью сечения: до 20 см2</t>
    </r>
    <r>
      <rPr>
        <i/>
        <sz val="6"/>
        <rFont val="Arial"/>
        <family val="2"/>
        <charset val="204"/>
      </rPr>
      <t xml:space="preserve">
НР (152 руб.): 110%*0.9 от ФОТ
СП (92 руб.): 70%*0.85 от ФОТ</t>
    </r>
  </si>
  <si>
    <t>15,64
12,51</t>
  </si>
  <si>
    <t>4,06
3,25</t>
  </si>
  <si>
    <t xml:space="preserve">ТЕР46-03-017-06
</t>
  </si>
  <si>
    <r>
      <t>Заделка отверстий, гнезд и борозд: в стенах и перегородках бетонных площадью до 0,2 м2</t>
    </r>
    <r>
      <rPr>
        <i/>
        <sz val="6"/>
        <rFont val="Arial"/>
        <family val="2"/>
        <charset val="204"/>
      </rPr>
      <t xml:space="preserve">
НР (408 руб.): 110%*0.9 от ФОТ
СП (245 руб.): 70%*0.85 от ФОТ</t>
    </r>
  </si>
  <si>
    <t>60,8
48,64</t>
  </si>
  <si>
    <t xml:space="preserve">  Штукатурные работы (ремонтно-строительные)</t>
  </si>
  <si>
    <t xml:space="preserve">  Стены (ремонтно-строительные)</t>
  </si>
  <si>
    <t xml:space="preserve">Основание - </t>
  </si>
  <si>
    <t xml:space="preserve">Сметная (договорная) стоимость в соответствии с договором подряда (субподряда): </t>
  </si>
  <si>
    <t>___________________________3507,724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</si>
  <si>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</si>
  <si>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</si>
  <si>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_______________________________________________________________________________________________21,549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</si>
  <si>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</si>
  <si>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_______________________________________________________________________________________________2297,34</t>
  </si>
  <si>
    <t>чел.час</t>
  </si>
  <si>
    <r>
      <t>ТЕР10-01-034-05</t>
    </r>
    <r>
      <rPr>
        <i/>
        <sz val="6"/>
        <rFont val="Arial"/>
        <family val="2"/>
        <charset val="204"/>
      </rPr>
      <t xml:space="preserve">
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</si>
  <si>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  </r>
    <r>
      <rPr>
        <i/>
        <sz val="6"/>
        <rFont val="Arial"/>
        <family val="2"/>
        <charset val="204"/>
      </rPr>
      <t xml:space="preserve">
НР (470 руб.): 118%*0.9 от ФОТ
СП (237 руб.): 63%*0.85 от ФОТ</t>
    </r>
  </si>
  <si>
    <t>187,55
47,68</t>
  </si>
  <si>
    <t>1,76
0,45</t>
  </si>
  <si>
    <r>
      <t>ТССЦ-203-0991</t>
    </r>
    <r>
      <rPr>
        <i/>
        <sz val="6"/>
        <rFont val="Arial"/>
        <family val="2"/>
        <charset val="204"/>
      </rPr>
      <t xml:space="preserve">
</t>
    </r>
  </si>
  <si>
    <t>Блок оконный пластиковый двустворчатый, с глухой и поворотно-откидной створкой, однокамерным стеклопакетом (24 мм), площадью до 2 м2</t>
  </si>
  <si>
    <r>
      <t>ТССЦ-101-2388</t>
    </r>
    <r>
      <rPr>
        <i/>
        <sz val="6"/>
        <rFont val="Arial"/>
        <family val="2"/>
        <charset val="204"/>
      </rPr>
      <t xml:space="preserve">
</t>
    </r>
  </si>
  <si>
    <t>Оконный проем О2 (ОП Б2 1600(h)х1100 (7065,17/1,18/6,96х1,03=886,071)</t>
  </si>
  <si>
    <t>Оконный проем О7 (ОП Б2 600(h)х1300 (4393,91/1,18/6,96х1,03=551,06)</t>
  </si>
  <si>
    <t>Оконный проем О6 (ОП Б2 750(h)х720 (3041,94/1,18/6,96х1,03=381,5)</t>
  </si>
  <si>
    <r>
      <t>ТЕР10-01-034-01</t>
    </r>
    <r>
      <rPr>
        <i/>
        <sz val="6"/>
        <rFont val="Arial"/>
        <family val="2"/>
        <charset val="204"/>
      </rPr>
      <t xml:space="preserve">
</t>
    </r>
  </si>
  <si>
    <r>
      <t>Установка в жилых и общественных зданиях оконных блоков из ПВХ профилей: глухих с площадью проема до 2 м2</t>
    </r>
    <r>
      <rPr>
        <i/>
        <sz val="6"/>
        <rFont val="Arial"/>
        <family val="2"/>
        <charset val="204"/>
      </rPr>
      <t xml:space="preserve">
НР (18 руб.): 118%*0.9 от ФОТ
СП (9 руб.): 63%*0.85 от ФОТ</t>
    </r>
  </si>
  <si>
    <t>170,75
1,84</t>
  </si>
  <si>
    <t>1,76
0,02</t>
  </si>
  <si>
    <r>
      <t>ТССЦ-203-0938</t>
    </r>
    <r>
      <rPr>
        <i/>
        <sz val="6"/>
        <rFont val="Arial"/>
        <family val="2"/>
        <charset val="204"/>
      </rPr>
      <t xml:space="preserve">
</t>
    </r>
  </si>
  <si>
    <t>Блок оконный пластиковый глухой, одностворчатый с однокамерным стеклопакетом (24 мм), площадью до 2 м2</t>
  </si>
  <si>
    <t>Оконный проем О8 (ОП Б2 400(h)х900 (1458,96/1,18/6,96х1,03=182,97)</t>
  </si>
  <si>
    <t>Раздел 2. Двеные проемы 1.2 этажей</t>
  </si>
  <si>
    <r>
      <t>ТЕР10-01-047-01</t>
    </r>
    <r>
      <rPr>
        <i/>
        <sz val="6"/>
        <rFont val="Arial"/>
        <family val="2"/>
        <charset val="204"/>
      </rPr>
      <t xml:space="preserve">
</t>
    </r>
  </si>
  <si>
    <r>
      <t>Установка блоков из ПВХ в наружных и внутренних дверных проемах: в каменных стенах площадью проема до 3 м2</t>
    </r>
    <r>
      <rPr>
        <i/>
        <sz val="6"/>
        <rFont val="Arial"/>
        <family val="2"/>
        <charset val="204"/>
      </rPr>
      <t xml:space="preserve">
НР (230 руб.): 118%*0.9 от ФОТ
СП (116 руб.): 63%*0.85 от ФОТ</t>
    </r>
  </si>
  <si>
    <t>201
23,16</t>
  </si>
  <si>
    <t>1,05
0,12</t>
  </si>
  <si>
    <r>
      <t>ТССЦ-203-8084</t>
    </r>
    <r>
      <rPr>
        <i/>
        <sz val="6"/>
        <rFont val="Arial"/>
        <family val="2"/>
        <charset val="204"/>
      </rPr>
      <t xml:space="preserve">
</t>
    </r>
  </si>
  <si>
    <t>Блоки дверные наружные или тамбурные с заполнением стеклопакетами (ГОСТ 30970-2002)</t>
  </si>
  <si>
    <t>Дверь ДН 2400(h)х1200 (24139,33/1,18/6,96х1,03=3027,41)</t>
  </si>
  <si>
    <t xml:space="preserve">ТЕР09-04-012-01
</t>
  </si>
  <si>
    <r>
      <t>Установка металлических дверных блоков в готовые проемы</t>
    </r>
    <r>
      <rPr>
        <i/>
        <sz val="6"/>
        <rFont val="Arial"/>
        <family val="2"/>
        <charset val="204"/>
      </rPr>
      <t xml:space="preserve">
НР (335 руб.): 90%*0.9 от ФОТ
СП (298 руб.): 85%*0.85 от ФОТ</t>
    </r>
  </si>
  <si>
    <t>1 м2 проема</t>
  </si>
  <si>
    <t>2,4
39,82</t>
  </si>
  <si>
    <t>Дверь ДН 2100(h)х1200 с доводчиком (ДН2) (20000/1,18/6,96х1,03=2508,28)</t>
  </si>
  <si>
    <t>шт,</t>
  </si>
  <si>
    <t>Дверь (ДН3;ДН3л) ДН 2100(h)х900 с доводчиком (15000/1,18/6,96х1,03=1881,21)</t>
  </si>
  <si>
    <t xml:space="preserve">ТЕР10-01-039-01
</t>
  </si>
  <si>
    <r>
      <t>Установка блоков в наружных и внутренних дверных проемах: в каменных стенах, площадь проема до 3 м2</t>
    </r>
    <r>
      <rPr>
        <i/>
        <sz val="6"/>
        <rFont val="Arial"/>
        <family val="2"/>
        <charset val="204"/>
      </rPr>
      <t xml:space="preserve">
НР (1417 руб.): 118%*0.9 от ФОТ
СП (714 руб.): 63%*0.85 от ФОТ</t>
    </r>
  </si>
  <si>
    <t>104,28
119,57</t>
  </si>
  <si>
    <t>11,35
13,01</t>
  </si>
  <si>
    <t xml:space="preserve">ТССЦ-203-0223
</t>
  </si>
  <si>
    <t>Блоки дверные с рамочными полотнами однопольные ДН 21-10, площадь 2,05 м2; ДН 24-10, площадь 2,35 м2</t>
  </si>
  <si>
    <t xml:space="preserve">ТССЦ-203-0200
</t>
  </si>
  <si>
    <t>Блоки дверные однопольные с полотном глухим ДГ 21-12, площадь 2,42 м2; ДГ 24-10, площадь 2,30 м2; ДГ 24-12, площадь 2,77 м2</t>
  </si>
  <si>
    <t xml:space="preserve">ТССЦ-203-0199
</t>
  </si>
  <si>
    <t>Блоки дверные однопольные с полотном глухим ДГ 21-9, площадь 1,80 м2; ДГ 21-10, площадь 2,01 м2</t>
  </si>
  <si>
    <t xml:space="preserve">ТССЦ-203-0198
</t>
  </si>
  <si>
    <t>Блоки дверные однопольные с полотном глухим ДГ 21-7, площадь 1,39 м2; ДГ 21-8, площадь 1,59 м2</t>
  </si>
  <si>
    <t xml:space="preserve">ТЕР10-01-047-01
</t>
  </si>
  <si>
    <r>
      <t>Установка блоков из ПВХ в наружных и внутренних дверных проемах: в каменных стенах площадью проема до 3 м2</t>
    </r>
    <r>
      <rPr>
        <i/>
        <sz val="6"/>
        <rFont val="Arial"/>
        <family val="2"/>
        <charset val="204"/>
      </rPr>
      <t xml:space="preserve">
НР (219 руб.): 118%*0.9 от ФОТ
СП (110 руб.): 63%*0.85 от ФОТ</t>
    </r>
  </si>
  <si>
    <t>201
21,95</t>
  </si>
  <si>
    <t>1,05
0,11</t>
  </si>
  <si>
    <t xml:space="preserve">ТССЦ-203-8084
</t>
  </si>
  <si>
    <t>Двери ДО21-13 в противопожарном исполнении (40000/1,18/6,96х1,03=5016,56) (Д7)</t>
  </si>
  <si>
    <t xml:space="preserve">ТЕР10-01-039-02
</t>
  </si>
  <si>
    <r>
      <t>Установка блоков в наружных и внутренних дверных проемах: в каменных стенах, площадь проема более 3 м2</t>
    </r>
    <r>
      <rPr>
        <i/>
        <sz val="6"/>
        <rFont val="Arial"/>
        <family val="2"/>
        <charset val="204"/>
      </rPr>
      <t xml:space="preserve">
НР (120 руб.): 118%*0.9 от ФОТ
СП (61 руб.): 63%*0.85 от ФОТ</t>
    </r>
  </si>
  <si>
    <t>92,92
10,2</t>
  </si>
  <si>
    <t>8,45
0,93</t>
  </si>
  <si>
    <t xml:space="preserve">ТССЦ-203-0225
</t>
  </si>
  <si>
    <t>Блоки дверные с рамочными полотнами однопольные ДН 21-15А, площадь 3,07 м2; ДН 24-15А, площадь 3,52 м2</t>
  </si>
  <si>
    <t xml:space="preserve">ТССЦ-203-0209
</t>
  </si>
  <si>
    <t>Блоки дверные двупольные с полотном под остекление ДО 24-15, площадь 3,49 м2</t>
  </si>
  <si>
    <t xml:space="preserve">ТЕР11-01-027-03
</t>
  </si>
  <si>
    <r>
      <t>Устройство покрытий на цементном растворе из плиток: керамических для полов одноцветных с красителем</t>
    </r>
    <r>
      <rPr>
        <i/>
        <sz val="6"/>
        <rFont val="Arial"/>
        <family val="2"/>
        <charset val="204"/>
      </rPr>
      <t xml:space="preserve">
НР (4248 руб.): 123%*0.9 от ФОТ
СП (2446 руб.): 75%*0.85 от ФОТ</t>
    </r>
  </si>
  <si>
    <t>119,78
405,46</t>
  </si>
  <si>
    <t>2,66
9</t>
  </si>
  <si>
    <t xml:space="preserve">ТССЦ-101-0287
</t>
  </si>
  <si>
    <t>Плитки керамические для полов гладкие неглазурованные одноцветные с красителем квадратные и прямоугольные</t>
  </si>
  <si>
    <t xml:space="preserve">ТССЦ-101-5581
</t>
  </si>
  <si>
    <t>Плитки керамогранитные размером 300х300х8 мм, темно-серые</t>
  </si>
  <si>
    <t xml:space="preserve">ТЕР11-01-039-04
</t>
  </si>
  <si>
    <r>
      <t>Устройство плинтусов: из плиток керамических</t>
    </r>
    <r>
      <rPr>
        <i/>
        <sz val="6"/>
        <rFont val="Arial"/>
        <family val="2"/>
        <charset val="204"/>
      </rPr>
      <t xml:space="preserve">
НР (617 руб.): 123%*0.9 от ФОТ
СП (355 руб.): 75%*0.85 от ФОТ</t>
    </r>
  </si>
  <si>
    <t>23,6
55,96</t>
  </si>
  <si>
    <t xml:space="preserve">ТЕР11-01-036-01
</t>
  </si>
  <si>
    <r>
      <t>Устройство покрытий: из линолеума на клее«Бустилат»</t>
    </r>
    <r>
      <rPr>
        <i/>
        <sz val="6"/>
        <rFont val="Arial"/>
        <family val="2"/>
        <charset val="204"/>
      </rPr>
      <t xml:space="preserve">
НР (4308 руб.): 123%*0.9 от ФОТ
СП (2481 руб.): 75%*0.85 от ФОТ</t>
    </r>
  </si>
  <si>
    <t>42,4
441,43</t>
  </si>
  <si>
    <t>0,35
3,64</t>
  </si>
  <si>
    <t xml:space="preserve">ТССЦ-101-0562
</t>
  </si>
  <si>
    <t>Линолеум поливинилхлоридный на теплоизолирующей подоснове марок ПР-ВТ, ВК-ВТ, ЭК-ВТ</t>
  </si>
  <si>
    <t xml:space="preserve">ТССЦ-101-7177
</t>
  </si>
  <si>
    <t>Линолеум коммерческий гетерогенный "ТАРКЕТТ EXTRA", акустический (толщина 3,3 мм, толщина защитного слоя 0,7 мм, класс 34, пож. безопасность Г1, В2, РП1, Д2, Т2)</t>
  </si>
  <si>
    <t xml:space="preserve">ТЕР11-01-040-03
</t>
  </si>
  <si>
    <r>
      <t>Устройство плинтусов поливинилхлоридных: на винтах самонарезающих</t>
    </r>
    <r>
      <rPr>
        <i/>
        <sz val="6"/>
        <rFont val="Arial"/>
        <family val="2"/>
        <charset val="204"/>
      </rPr>
      <t xml:space="preserve">
НР (470 руб.): 123%*0.9 от ФОТ
СП (271 руб.): 75%*0.85 от ФОТ</t>
    </r>
  </si>
  <si>
    <t>6,66
44,22</t>
  </si>
  <si>
    <t xml:space="preserve">ТЕР11-01-004-05
</t>
  </si>
  <si>
    <r>
      <t>Устройство гидроизоляции обмазочной: в один слой толщиной 2 мм</t>
    </r>
    <r>
      <rPr>
        <i/>
        <sz val="6"/>
        <rFont val="Arial"/>
        <family val="2"/>
        <charset val="204"/>
      </rPr>
      <t xml:space="preserve">
НР (169 руб.): 123%*0.9 от ФОТ
СП (98 руб.): 75%*0.85 от ФОТ</t>
    </r>
  </si>
  <si>
    <t>26,97
13,3</t>
  </si>
  <si>
    <t xml:space="preserve">ТССЦ-101-0073
</t>
  </si>
  <si>
    <t>Битумы нефтяные строительные марки БН-90/10</t>
  </si>
  <si>
    <t xml:space="preserve">ТССЦ-101-0074
</t>
  </si>
  <si>
    <t>Битумы нефтяные строительные марки БН-70/30</t>
  </si>
  <si>
    <t>Гидроизоляция Idrosilex Pronto расход: 3,2кг/м2 на толщ. 2мм.(3,2х49,3=157,76кг.) (1040/25=41,6/1,18/6,96х1.03=5,22)</t>
  </si>
  <si>
    <t xml:space="preserve">ТЕР11-01-047-01
</t>
  </si>
  <si>
    <r>
      <t>Устройство покрытий из плит керамогранитных размером: 40х40 см</t>
    </r>
    <r>
      <rPr>
        <i/>
        <sz val="6"/>
        <rFont val="Arial"/>
        <family val="2"/>
        <charset val="204"/>
      </rPr>
      <t xml:space="preserve">
НР (1562 руб.): 123%*0.9 от ФОТ
СП (900 руб.): 75%*0.85 от ФОТ</t>
    </r>
  </si>
  <si>
    <t>310,42
153,04</t>
  </si>
  <si>
    <t>1,72
0,85</t>
  </si>
  <si>
    <t xml:space="preserve">ТССЦ-101-4486
</t>
  </si>
  <si>
    <t>Гранит керамический многоцветный неполированный, размером 400х400х9 мм</t>
  </si>
  <si>
    <t xml:space="preserve">ТССЦ-101-5582
</t>
  </si>
  <si>
    <t>Плитки керамогранитные размером 400х400х9 мм, бело-серые</t>
  </si>
  <si>
    <r>
      <t>Устройство плинтусов: из плиток керамических</t>
    </r>
    <r>
      <rPr>
        <i/>
        <sz val="6"/>
        <rFont val="Arial"/>
        <family val="2"/>
        <charset val="204"/>
      </rPr>
      <t xml:space="preserve">
НР (266 руб.): 123%*0.9 от ФОТ
СП (153 руб.): 75%*0.85 от ФОТ</t>
    </r>
  </si>
  <si>
    <t>23,6
24,14</t>
  </si>
  <si>
    <t>154</t>
  </si>
  <si>
    <t xml:space="preserve">ТЕР13-03-001-01
</t>
  </si>
  <si>
    <r>
      <t>Огрунтовка бетонных и оштукатуренных поверхностей: битумной грунтовкой, первый слой</t>
    </r>
    <r>
      <rPr>
        <i/>
        <sz val="6"/>
        <rFont val="Arial"/>
        <family val="2"/>
        <charset val="204"/>
      </rPr>
      <t xml:space="preserve">
НР (100 руб.): 90%*0.9 от ФОТ
СП (73 руб.): 70%*0.85 от ФОТ</t>
    </r>
  </si>
  <si>
    <t>7,43
11,18</t>
  </si>
  <si>
    <t>0,01
0,02</t>
  </si>
  <si>
    <t>155</t>
  </si>
  <si>
    <t xml:space="preserve">ТЕР11-01-036-04
</t>
  </si>
  <si>
    <r>
      <t>Устройство покрытий: из линолеума насухо со свариванием полотнищ в стыках</t>
    </r>
    <r>
      <rPr>
        <i/>
        <sz val="6"/>
        <rFont val="Arial"/>
        <family val="2"/>
        <charset val="204"/>
      </rPr>
      <t xml:space="preserve">
НР (463 руб.): 123%*0.9 от ФОТ
СП (266 руб.): 75%*0.85 от ФОТ</t>
    </r>
  </si>
  <si>
    <t>31,41
47,27</t>
  </si>
  <si>
    <t>0,34
0,51</t>
  </si>
  <si>
    <t>156</t>
  </si>
  <si>
    <t>157</t>
  </si>
  <si>
    <t xml:space="preserve">ТССЦ-101-7182
</t>
  </si>
  <si>
    <t>Линолеум спортивный гетерогенный "ТАРКЕТТ OMNISPORTS REFERENCE" (толщина 6,5 мм, толщина защитного слоя 0,7 мм, пож. безопасность Г1, В2, РП1, Д2, Т2)</t>
  </si>
  <si>
    <t>158</t>
  </si>
  <si>
    <t>Сварочный шнур (50,4/1,18/6,96х1,03=6,32)</t>
  </si>
  <si>
    <t>159</t>
  </si>
  <si>
    <t xml:space="preserve">ТЕР15-04-047-13
</t>
  </si>
  <si>
    <r>
      <t>Прим. Нанесение разметки в спортивном зале</t>
    </r>
    <r>
      <rPr>
        <i/>
        <sz val="6"/>
        <rFont val="Arial"/>
        <family val="2"/>
        <charset val="204"/>
      </rPr>
      <t xml:space="preserve">
НР (256 руб.): 105%*0.9 от ФОТ
СП (127 руб.): 55%*0.85 от ФОТ</t>
    </r>
  </si>
  <si>
    <t>100 м2 отделываемой поверхности</t>
  </si>
  <si>
    <t>266,4
25,77</t>
  </si>
  <si>
    <t xml:space="preserve">0,01
</t>
  </si>
  <si>
    <t>160</t>
  </si>
  <si>
    <t xml:space="preserve">ТССЦ-101-0456
</t>
  </si>
  <si>
    <t>Краски цветные, готовые к применению для внутренних работ МА-25 розово-бежевая, светло-бежевая, светло-серая</t>
  </si>
  <si>
    <t>161</t>
  </si>
  <si>
    <t xml:space="preserve">ТССЦ-101-1825
</t>
  </si>
  <si>
    <t>Олифа натуральная</t>
  </si>
  <si>
    <t>162</t>
  </si>
  <si>
    <t>Краска для разметки Forbo белая расход 0,5кг на 60п.м шир.5см (145,1п.м шир.5см)(1772/0,42кг=4212,05/1,18/6,96х1,03=528,24</t>
  </si>
  <si>
    <t>163</t>
  </si>
  <si>
    <t>Краска для разметки Forbo желтая расход 0,5кг на 60п.м шир.5см (60,6п.м шир.5см) (2361/0,42кг=5621,43/1,18/6,96х1,03=705,01)</t>
  </si>
  <si>
    <t>164</t>
  </si>
  <si>
    <r>
      <t>Устройство плинтусов поливинилхлоридных: на винтах самонарезающих</t>
    </r>
    <r>
      <rPr>
        <i/>
        <sz val="6"/>
        <rFont val="Arial"/>
        <family val="2"/>
        <charset val="204"/>
      </rPr>
      <t xml:space="preserve">
НР (34 руб.): 123%*0.9 от ФОТ
СП (20 руб.): 75%*0.85 от ФОТ</t>
    </r>
  </si>
  <si>
    <t>6,66
3,19</t>
  </si>
  <si>
    <t>167</t>
  </si>
  <si>
    <r>
      <t>Устройство покрытий из плит керамогранитных размером: 40х40 см</t>
    </r>
    <r>
      <rPr>
        <i/>
        <sz val="6"/>
        <rFont val="Arial"/>
        <family val="2"/>
        <charset val="204"/>
      </rPr>
      <t xml:space="preserve">
НР (1708 руб.): 123%*0.9 от ФОТ
СП (984 руб.): 75%*0.85 от ФОТ</t>
    </r>
  </si>
  <si>
    <t>310,42
167,32</t>
  </si>
  <si>
    <t>1,72
0,93</t>
  </si>
  <si>
    <t>168</t>
  </si>
  <si>
    <t>169</t>
  </si>
  <si>
    <t>170</t>
  </si>
  <si>
    <t xml:space="preserve">ТЕР15-01-045-01
</t>
  </si>
  <si>
    <r>
      <t>Облицовка ступеней керамогранитными плитками толщиной до 15 мм</t>
    </r>
    <r>
      <rPr>
        <i/>
        <sz val="6"/>
        <rFont val="Arial"/>
        <family val="2"/>
        <charset val="204"/>
      </rPr>
      <t xml:space="preserve">
НР (1367 руб.): 105%*0.9 от ФОТ
СП (676 руб.): 55%*0.85 от ФОТ</t>
    </r>
  </si>
  <si>
    <t>378,17
149,38</t>
  </si>
  <si>
    <t>2,16
0,85</t>
  </si>
  <si>
    <t>171</t>
  </si>
  <si>
    <t xml:space="preserve">ТССЦ-101-4484
</t>
  </si>
  <si>
    <t>Гранит керамический многоцветный неполированный, размером 300х300х8 мм</t>
  </si>
  <si>
    <t>172</t>
  </si>
  <si>
    <t>173</t>
  </si>
  <si>
    <r>
      <t>Устройство плинтусов: из плиток керамических</t>
    </r>
    <r>
      <rPr>
        <i/>
        <sz val="6"/>
        <rFont val="Arial"/>
        <family val="2"/>
        <charset val="204"/>
      </rPr>
      <t xml:space="preserve">
НР (193 руб.): 123%*0.9 от ФОТ
СП (111 руб.): 75%*0.85 от ФОТ</t>
    </r>
  </si>
  <si>
    <t>23,6
17,51</t>
  </si>
  <si>
    <t>183</t>
  </si>
  <si>
    <r>
      <t>Устройство покрытий: из линолеума на клее«Бустилат»</t>
    </r>
    <r>
      <rPr>
        <i/>
        <sz val="6"/>
        <rFont val="Arial"/>
        <family val="2"/>
        <charset val="204"/>
      </rPr>
      <t xml:space="preserve">
НР (3004 руб.): 123%*0.9 от ФОТ
СП (1730 руб.): 75%*0.85 от ФОТ</t>
    </r>
  </si>
  <si>
    <t>42,4
307,78</t>
  </si>
  <si>
    <t>0,35
2,54</t>
  </si>
  <si>
    <t>184</t>
  </si>
  <si>
    <t>185</t>
  </si>
  <si>
    <t>186</t>
  </si>
  <si>
    <r>
      <t>Устройство плинтусов поливинилхлоридных: на винтах самонарезающих</t>
    </r>
    <r>
      <rPr>
        <i/>
        <sz val="6"/>
        <rFont val="Arial"/>
        <family val="2"/>
        <charset val="204"/>
      </rPr>
      <t xml:space="preserve">
НР (323 руб.): 123%*0.9 от ФОТ
СП (186 руб.): 75%*0.85 от ФОТ</t>
    </r>
  </si>
  <si>
    <t>6,66
30,38</t>
  </si>
  <si>
    <t>196</t>
  </si>
  <si>
    <r>
      <t>Устройство гидроизоляции обмазочной: в один слой толщиной 2 мм</t>
    </r>
    <r>
      <rPr>
        <i/>
        <sz val="6"/>
        <rFont val="Arial"/>
        <family val="2"/>
        <charset val="204"/>
      </rPr>
      <t xml:space="preserve">
НР (106 руб.): 123%*0.9 от ФОТ
СП (61 руб.): 75%*0.85 от ФОТ</t>
    </r>
  </si>
  <si>
    <t>26,97
8,25</t>
  </si>
  <si>
    <t>0,18
0,06</t>
  </si>
  <si>
    <t>197</t>
  </si>
  <si>
    <t>198</t>
  </si>
  <si>
    <t>199</t>
  </si>
  <si>
    <t>Гидроизоляция Idrosilex Pronto расход 3,2кг/м2 на толщ. 2мм.(30,6х3,2=97,92) (1040/25=41,6/1,18/6,96х1.03=5,22)</t>
  </si>
  <si>
    <t>200</t>
  </si>
  <si>
    <r>
      <t>Устройство покрытий из плит керамогранитных размером: 40х40 см</t>
    </r>
    <r>
      <rPr>
        <i/>
        <sz val="6"/>
        <rFont val="Arial"/>
        <family val="2"/>
        <charset val="204"/>
      </rPr>
      <t xml:space="preserve">
НР (970 руб.): 123%*0.9 от ФОТ
СП (558 руб.): 75%*0.85 от ФОТ</t>
    </r>
  </si>
  <si>
    <t>310,42
94,99</t>
  </si>
  <si>
    <t>1,72
0,53</t>
  </si>
  <si>
    <t>201</t>
  </si>
  <si>
    <t>202</t>
  </si>
  <si>
    <t>203</t>
  </si>
  <si>
    <r>
      <t>Устройство плинтусов: из плиток керамических</t>
    </r>
    <r>
      <rPr>
        <i/>
        <sz val="6"/>
        <rFont val="Arial"/>
        <family val="2"/>
        <charset val="204"/>
      </rPr>
      <t xml:space="preserve">
НР (117 руб.): 123%*0.9 от ФОТ
СП (68 руб.): 75%*0.85 от ФОТ</t>
    </r>
  </si>
  <si>
    <t>23,6
10,67</t>
  </si>
  <si>
    <t>сцена</t>
  </si>
  <si>
    <t>204</t>
  </si>
  <si>
    <r>
      <t>ТЕРр62-11-6</t>
    </r>
    <r>
      <rPr>
        <i/>
        <sz val="6"/>
        <rFont val="Arial"/>
        <family val="2"/>
        <charset val="204"/>
      </rPr>
      <t xml:space="preserve">
</t>
    </r>
  </si>
  <si>
    <r>
      <t>Улучшенная масляная окраска ранее окрашенных полов: за два раза с расчисткой старой краски более 35%</t>
    </r>
    <r>
      <rPr>
        <i/>
        <sz val="6"/>
        <rFont val="Arial"/>
        <family val="2"/>
        <charset val="204"/>
      </rPr>
      <t xml:space="preserve">
НР (125 руб.): 80% от ФОТ
СП (78 руб.): 50% от ФОТ</t>
    </r>
  </si>
  <si>
    <t>55,52
17,21</t>
  </si>
  <si>
    <t>0,1
0,03</t>
  </si>
  <si>
    <t>205</t>
  </si>
  <si>
    <t xml:space="preserve">ТССЦ-101-0459
</t>
  </si>
  <si>
    <t>Краски цветные, готовые к применению для внутренних работ МА-25 для пола желто-коричневая, красно-коричневая</t>
  </si>
  <si>
    <t>206</t>
  </si>
  <si>
    <t>Краска для пола акриловая расход 0,2кг./1м2х31м2=6,2кг (215/1,18/6,96х1,03=26,96)</t>
  </si>
  <si>
    <t xml:space="preserve">  Защита строительных конструкций и оборудования от коррозии</t>
  </si>
  <si>
    <t xml:space="preserve">  Малярные работы (ремонтно-строительные)</t>
  </si>
  <si>
    <t>Акт №9</t>
  </si>
  <si>
    <t>Акт №10</t>
  </si>
  <si>
    <t>Акт № 11</t>
  </si>
  <si>
    <t>Акт № 12</t>
  </si>
  <si>
    <r>
      <rPr>
        <b/>
        <sz val="10"/>
        <rFont val="Arial"/>
        <family val="2"/>
        <charset val="204"/>
      </rPr>
      <t>Объект</t>
    </r>
    <r>
      <rPr>
        <sz val="10"/>
        <rFont val="Arial"/>
        <family val="2"/>
        <charset val="204"/>
      </rPr>
      <t xml:space="preserve">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51». Ремонт системы отопления и вентиляции </t>
    </r>
  </si>
  <si>
    <t>Смета №02-01-06, Ремонт системы отопления и вентиляции</t>
  </si>
  <si>
    <r>
      <t>ТЕР18-07-001-05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</si>
  <si>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Установка кранов воздушных</t>
    </r>
    <r>
      <rPr>
        <i/>
        <sz val="6"/>
        <rFont val="Arial"/>
        <family val="2"/>
        <charset val="204"/>
      </rPr>
      <t xml:space="preserve">
НР (416 руб.): 128%*0.9 от ФОТ
СП (255 руб.): 83%*0.85 от ФОТ</t>
    </r>
  </si>
  <si>
    <t>1 компл.</t>
  </si>
  <si>
    <t>0,12
33,84</t>
  </si>
  <si>
    <r>
      <t>ТССЦ-302-0474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</si>
  <si>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Краны для спуска воздуха СТД 7073В, латунные</t>
  </si>
  <si>
    <t>компл.</t>
  </si>
  <si>
    <r>
      <t>ТССЦ-302-0068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</si>
  <si>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Кран шаровый муфтовый Valtec для воды диаметром 15 мм, тип в/н</t>
  </si>
  <si>
    <r>
      <t>ТССЦ-302-0070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</si>
  <si>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Кран шаровый муфтовый Valtec для воды диаметром 25 мм, тип в/н</t>
  </si>
  <si>
    <r>
      <t>ТССЦ-302-1602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</si>
  <si>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Кран шаровый сливной ИГЛ (Eagle), с наружной резьбой, с патрубком для присоединения шланга, размером 3/4"х1"х3/4"</t>
  </si>
  <si>
    <r>
      <t>ТССЦ-302-1273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</si>
  <si>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Вентили проходные муфтовые 15Б1П для воды и пара давлением 1,6 МПа (16 кгс/см2), диаметром 25 мм</t>
  </si>
  <si>
    <r>
      <t>ТЕР16-07-005-01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</si>
  <si>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Гидравлическое испытание трубопроводов систем отопления, водопровода и горячего водоснабжения диаметром: до 50 мм</t>
    </r>
    <r>
      <rPr>
        <i/>
        <sz val="6"/>
        <rFont val="Arial"/>
        <family val="2"/>
        <charset val="204"/>
      </rPr>
      <t xml:space="preserve">
НР (999 руб.): 128%*0.9 от ФОТ
СП (612 руб.): 83%*0.85 от ФОТ</t>
    </r>
  </si>
  <si>
    <t>5,01
71,14</t>
  </si>
  <si>
    <r>
      <t>Изоляция трубопроводов диаметром 180 мм изделиями из вспененного каучука ( «Армофлекс»), вспененного полиэтилена ( «Термофлекс»): трубками</t>
    </r>
    <r>
      <rPr>
        <i/>
        <sz val="6"/>
        <rFont val="Arial"/>
        <family val="2"/>
        <charset val="204"/>
      </rPr>
      <t xml:space="preserve">
НР (1743 руб.): 100%*0.9 от ФОТ
СП (1153 руб.): 70%*0.85 от ФОТ</t>
    </r>
  </si>
  <si>
    <t>3,52
186,56</t>
  </si>
  <si>
    <r>
      <t>ТССЦ-104-0875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</si>
  <si>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теплоизоляционные из вспененного полиэтилена типа THERMAFLEX FRZ толщиной 20 мм, диаметром 28 мм</t>
  </si>
  <si>
    <r>
      <t>ТССЦ-104-0877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</si>
  <si>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теплоизоляционные из вспененного полиэтилена типа THERMAFLEX FRZ толщиной 20 мм, диаметром 42 мм</t>
  </si>
  <si>
    <r>
      <t>ТССЦ-104-0880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</si>
  <si>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Трубки теплоизоляционные из вспененного полиэтилена типа THERMAFLEX FRZ толщиной 20 мм, диаметром 57 мм</t>
  </si>
  <si>
    <r>
      <t>ТЕР16-07-003-06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</si>
  <si>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Врезка в действующие внутренние сети трубопроводов отопления и водоснабжения диаметром: 50 мм</t>
    </r>
    <r>
      <rPr>
        <i/>
        <sz val="6"/>
        <rFont val="Arial"/>
        <family val="2"/>
        <charset val="204"/>
      </rPr>
      <t xml:space="preserve">
НР (899 руб.): 128%*0.9 от ФОТ
СП (550 руб.): 83%*0.85 от ФОТ</t>
    </r>
  </si>
  <si>
    <t>6,43
77,16</t>
  </si>
  <si>
    <r>
      <t>ТССЦ-302-1175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</si>
  <si>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Задвижки параллельные фланцевые с выдвижным шпинделем для воды и пара давлением 1 Мпа (10 кгс/см2) 30ч6бр диаметром 50 мм</t>
  </si>
  <si>
    <r>
      <t>ТССЦ-507-0983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</si>
  <si>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Фланцы стальные плоские приварные из стали ВСт3сп2, ВСт3сп3, давлением 1,0 МПа (10 кгс/см2), диаметром 50 мм</t>
  </si>
  <si>
    <r>
      <t>Пробивка в бетонных потолках толщиной 100 мм отверстий площадью: до 20 см2</t>
    </r>
    <r>
      <rPr>
        <i/>
        <sz val="6"/>
        <rFont val="Arial"/>
        <family val="2"/>
        <charset val="204"/>
      </rPr>
      <t xml:space="preserve">
НР (207 руб.): 110%*0.9 от ФОТ
СП (124 руб.): 70%*0.85 от ФОТ</t>
    </r>
  </si>
  <si>
    <t>20,5
16,2</t>
  </si>
  <si>
    <t>5,8
4,58</t>
  </si>
  <si>
    <r>
      <t>Заделка сальников при проходе труб через фундаменты или стены подвала диаметром: до 100 мм</t>
    </r>
    <r>
      <rPr>
        <i/>
        <sz val="6"/>
        <rFont val="Arial"/>
        <family val="2"/>
        <charset val="204"/>
      </rPr>
      <t xml:space="preserve">
НР (1556 руб.): 128%*0.9 от ФОТ
СП (953 руб.): 83%*0.85 от ФОТ</t>
    </r>
  </si>
  <si>
    <t>1,8
142,2</t>
  </si>
  <si>
    <t>Герметик типа Makrofleks в балонах 500мл (299,0/1,18/6,96х1,03=37,49)</t>
  </si>
  <si>
    <r>
      <rPr>
        <b/>
        <sz val="10"/>
        <rFont val="Arial"/>
        <family val="2"/>
        <charset val="204"/>
      </rPr>
      <t>Объект</t>
    </r>
    <r>
      <rPr>
        <sz val="10"/>
        <rFont val="Arial"/>
        <family val="2"/>
        <charset val="204"/>
      </rPr>
      <t xml:space="preserve">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51». Ремонт системы водоотведения</t>
    </r>
  </si>
  <si>
    <t>Смета № 02-01-08, Ремонт системы водоотведения</t>
  </si>
  <si>
    <r>
      <t>ТЕР17-01-001-22</t>
    </r>
    <r>
      <rPr>
        <i/>
        <sz val="6"/>
        <rFont val="Arial"/>
        <family val="2"/>
        <charset val="204"/>
      </rPr>
      <t xml:space="preserve">
Приказ Минстроя России №301/пр от 06.05.2016. Постан.Правит.Нижегородской обл. от 29.06.16 №399</t>
    </r>
  </si>
  <si>
    <r>
      <t>Установка трапов диаметром : 50 мм</t>
    </r>
    <r>
      <rPr>
        <i/>
        <sz val="6"/>
        <rFont val="Arial"/>
        <family val="2"/>
        <charset val="204"/>
      </rPr>
      <t xml:space="preserve">
НР (17 руб.): 128%*0.9 от ФОТ
СП (11 руб.): 83%*0.85 от ФОТ</t>
    </r>
  </si>
  <si>
    <t>10 компл.</t>
  </si>
  <si>
    <t>5,06
1,52</t>
  </si>
  <si>
    <t>0,03
0,01</t>
  </si>
  <si>
    <r>
      <t>ТССЦ-301-0635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</si>
  <si>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Трапы чугунные эмалированные с прямым отводом, с решеткой и резиновой пробкой Т-50 размером 260х140х110 мм</t>
  </si>
  <si>
    <t>Трап из нержавеющей стали ф50 с горизонтальным выпуском (2427,30/1,18/6,96х1,03=304,42)</t>
  </si>
  <si>
    <r>
      <t>ТССЦ-507-3214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</si>
  <si>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Муфты противопожарные для пластиковых труб РТМК-50</t>
  </si>
  <si>
    <r>
      <t>ТССЦ-507-3216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</si>
  <si>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Муфты противопожарные для пластиковых труб РТМК-110</t>
  </si>
  <si>
    <r>
      <t>ТССЦ-507-4362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</si>
  <si>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Ревизия полиэтиленовая с крышкой размером 100х50 мм</t>
  </si>
  <si>
    <r>
      <t>ТССЦ-507-4366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</si>
  <si>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Ревизия полипропиленовая с крышкой диаметром 100 мм</t>
  </si>
  <si>
    <t>Прочистка Ду110 (88,16/1,18/6,96х1,03=11,06)</t>
  </si>
  <si>
    <t>Прочистка Ду50 (40,07/1,18/6,96х1,03=5,03)</t>
  </si>
  <si>
    <t>Зонт вентиляционный ф110 (66,34/1,18/6,96х1,03=8,32)</t>
  </si>
  <si>
    <t>Зонт вентиляционный ф50 (36,62/1,18/6,96х1,03=4,59)</t>
  </si>
  <si>
    <r>
      <t>ТССЦ-302-1515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</si>
  <si>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Фиксатор для полипропиленовых труб диаметром 110 мм</t>
  </si>
  <si>
    <r>
      <t>ТССЦ-302-1514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</si>
  <si>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Фиксатор для полипропиленовых труб диаметром 50 мм</t>
  </si>
  <si>
    <r>
      <t>ТССЦ-101-2589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</si>
  <si>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Дюбель-гвоздь 6/39 мм</t>
  </si>
  <si>
    <r>
      <t>ТЕРр52-15-1</t>
    </r>
    <r>
      <rPr>
        <i/>
        <sz val="6"/>
        <rFont val="Arial"/>
        <family val="2"/>
        <charset val="204"/>
      </rPr>
      <t xml:space="preserve">
Приказ Минстроя России №297/пр от 06.05.2016. Постан.Правит.Нижегородской обл. от 29.06.16 №401</t>
    </r>
  </si>
  <si>
    <r>
      <t>Герметизация вводов в подвальное помещение</t>
    </r>
    <r>
      <rPr>
        <i/>
        <sz val="6"/>
        <rFont val="Arial"/>
        <family val="2"/>
        <charset val="204"/>
      </rPr>
      <t xml:space="preserve">
НР (33 руб.): 93% от ФОТ
СП (26 руб.): 75% от ФОТ</t>
    </r>
  </si>
  <si>
    <t>64,45
3,87</t>
  </si>
  <si>
    <t>Тройник 87,5 град. Д110х110мм (83,9/1,18/6,96х1,03=10,52)</t>
  </si>
  <si>
    <t>Тройник 87,5 град. Д110х50мм (62,8/1,18/6,96х1,03=7,88)</t>
  </si>
  <si>
    <t>Тройник 87,5 град. Д50х50мм (33,90/1,18/6,96х1,03=4,25)</t>
  </si>
  <si>
    <t>Тройник 90 град. 110х110мм (175/1,18/6,96х1,03=21,95)</t>
  </si>
  <si>
    <t>Тройник 90 град. 110х50мм (116/1,18/6,96х1,03=14,55)</t>
  </si>
  <si>
    <t>Тройник 90 град. 50х50мм (34,80/1,18/6,96х1,03=4,36)</t>
  </si>
  <si>
    <t>Колено 90 110х110 ПВХ (50,1/1,18/6,96х1,03=6,28)</t>
  </si>
  <si>
    <t>Колено 90 50х50 ПВХ (16,2/1,18/6,96х1,03=2,03)</t>
  </si>
  <si>
    <t>Манжета перех. чугун/пластик резина Ду123х110 (49/1,18/6,96х1,03=6,15)</t>
  </si>
  <si>
    <r>
      <t>ТССЦ-103-2491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</si>
  <si>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Трубы стальные электросварные прямошовные (ГОСТ 10704-91), наружный диаметр 108 мм, толщина стенки 4,0 мм</t>
  </si>
  <si>
    <r>
      <t>ТССЦ-103-2493</t>
    </r>
    <r>
      <rPr>
        <i/>
        <sz val="6"/>
        <rFont val="Arial"/>
        <family val="2"/>
        <charset val="204"/>
      </rPr>
      <t xml:space="preserve">
Приказ Минстроя России №300/пр от 06.05.2016. Постан.Правит.Нижегородской обл. от 29.06.16 №404</t>
    </r>
  </si>
  <si>
    <t>Трубы стальные электросварные прямошовные (ГОСТ 10704-91), наружный диаметр 159 мм, толщина стенки 4,5 мм</t>
  </si>
  <si>
    <r>
      <t>Пробивка в бетонных потолках толщиной 100 мм отверстий площадью: до 20 см2</t>
    </r>
    <r>
      <rPr>
        <i/>
        <sz val="6"/>
        <rFont val="Arial"/>
        <family val="2"/>
        <charset val="204"/>
      </rPr>
      <t xml:space="preserve">
НР (45 руб.): 110%*0.9 от ФОТ
СП (27 руб.): 70%*0.85 от ФОТ</t>
    </r>
  </si>
  <si>
    <t>20,5
3,49</t>
  </si>
  <si>
    <t>5,8
0,99</t>
  </si>
  <si>
    <r>
      <t>Заделка сальников при проходе труб через фундаменты или стены подвала диаметром: до 100 мм</t>
    </r>
    <r>
      <rPr>
        <i/>
        <sz val="6"/>
        <rFont val="Arial"/>
        <family val="2"/>
        <charset val="204"/>
      </rPr>
      <t xml:space="preserve">
НР (335 руб.): 128%*0.9 от ФОТ
СП (205 руб.): 83%*0.85 от ФОТ</t>
    </r>
  </si>
  <si>
    <t>1,8
30,6</t>
  </si>
  <si>
    <t>Прочистка Ду50 (40,07/1,18/6,96х1,03=5,02)</t>
  </si>
  <si>
    <r>
      <t>Герметизация вводов в подвальное помещение</t>
    </r>
    <r>
      <rPr>
        <i/>
        <sz val="6"/>
        <rFont val="Arial"/>
        <family val="2"/>
        <charset val="204"/>
      </rPr>
      <t xml:space="preserve">
НР (6 руб.): 93% от ФОТ
СП (5 руб.): 75% от ФОТ</t>
    </r>
  </si>
  <si>
    <t>64,45
0,64</t>
  </si>
  <si>
    <t>Смета №, Общестроительные работы</t>
  </si>
  <si>
    <t>ТЕР07-05-016-02</t>
  </si>
  <si>
    <t>Устройство металлических ограждений: с поручнями из хвойных пород</t>
  </si>
  <si>
    <t>147,4
22,99</t>
  </si>
  <si>
    <t>0,41
0,06</t>
  </si>
  <si>
    <t>ТЕР15-04-030-04</t>
  </si>
  <si>
    <t>Масляная окраска металлических поверхностей: решеток, переплетов, труб диаметром менее 50 мм и т.п., количество окрасок 2</t>
  </si>
  <si>
    <t>71,06
14,21</t>
  </si>
  <si>
    <t>ТЕР10-06-032-02</t>
  </si>
  <si>
    <t>Устройство перегородок из гипсоволокнистых листов (ГВЛ) по системе «КНАУФ» с одинарным металлическим каркасом и двухслойной обшивкой с обеих сторон (С 362): с одним дверным проемом</t>
  </si>
  <si>
    <t>147
36,34</t>
  </si>
  <si>
    <t>ТССЦ-104-0099</t>
  </si>
  <si>
    <t>Плиты минераловатные «Лайт-Баттс» ROCKWOOL, толщина 50 мм</t>
  </si>
  <si>
    <t>ТЕР10-06-032-01</t>
  </si>
  <si>
    <t>Устройство перегородок из гипсоволокнистых листов (ГВЛ) по системе «КНАУФ» с одинарным металлическим каркасом и двухслойной обшивкой с обеих сторон (С 362): глухих</t>
  </si>
  <si>
    <t>144
17,4</t>
  </si>
  <si>
    <t>ТЕР10-01-015-01</t>
  </si>
  <si>
    <t>Устройство перегородок каркасно-филенчатых в санузлах</t>
  </si>
  <si>
    <t>100 м2 перегородок и барьеров</t>
  </si>
  <si>
    <t>88,9
31,97</t>
  </si>
  <si>
    <t>Сантехнические перегородки (1300/1,18/6,96х1,03=163,04)</t>
  </si>
  <si>
    <t>Итоги по разделу 1 ОБщестроительные работы :</t>
  </si>
  <si>
    <t xml:space="preserve">  Бетонные и железобетонные сборные конструкции в жилищно-гражданском строительстве</t>
  </si>
  <si>
    <t>ТЕР15-04-006-01</t>
  </si>
  <si>
    <t>Покрытие поверхностей грунтовкой глубокого проникновения: за 1 раз потолков</t>
  </si>
  <si>
    <t>8,1
38,07</t>
  </si>
  <si>
    <t>0,01
0,05</t>
  </si>
  <si>
    <t>ТССЦ-101-2430</t>
  </si>
  <si>
    <t>Грунтовка «Тифенгрунд», КНАУФ</t>
  </si>
  <si>
    <t>ТЕР15-01-047-15</t>
  </si>
  <si>
    <t>Устройство: подвесных потолков типа &lt;Армстронг&gt; по каркасу из оцинкованного профиля</t>
  </si>
  <si>
    <t>102,46
1981,78</t>
  </si>
  <si>
    <t>0,76
14,7</t>
  </si>
  <si>
    <t>ТЕР15-04-006-04</t>
  </si>
  <si>
    <t>Покрытие поверхностей грунтовкой глубокого проникновения: за 2 раза стен</t>
  </si>
  <si>
    <t>16,32
729,75</t>
  </si>
  <si>
    <t>0,01
0,45</t>
  </si>
  <si>
    <t>16,32
76,93</t>
  </si>
  <si>
    <t>Гидроизоляция "Кнауф-Флехендихт" расход 1,4х471,4=659,96кг.(1450/5=290/1,18/6,96х1,03=36,37)</t>
  </si>
  <si>
    <t>ТЕР15-01-019-05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</si>
  <si>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</si>
  <si>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159,67
813,04</t>
  </si>
  <si>
    <t>1,65
8,4</t>
  </si>
  <si>
    <t>ТССЦ-101-0256</t>
  </si>
  <si>
    <t>Плитки керамические глазурованные для внутренней облицовки стен гладкие без завала белые</t>
  </si>
  <si>
    <t>ТССЦ-101-5536</t>
  </si>
  <si>
    <t>Плитки керамические глазурованные для внутренней облицовки стен гладкие цветные декорированные методом сериографии многоцветные (коллекция "Соло"-эконом класс)</t>
  </si>
  <si>
    <t>ТЕР10-01-059-01</t>
  </si>
  <si>
    <t>Установка столов, шкафов под мойки, холодильных шкафов и др.</t>
  </si>
  <si>
    <t>100 шт. изделий</t>
  </si>
  <si>
    <t>75,15
102,96</t>
  </si>
  <si>
    <t>1,73
2,37</t>
  </si>
  <si>
    <t>ТССЦ-203-0499</t>
  </si>
  <si>
    <t>Штапик (раскладка), размер 19х19 мм</t>
  </si>
  <si>
    <t>Экраны на радиаторы отопления (3600/1,18/6,96х1,03=451,49)</t>
  </si>
  <si>
    <t>ТЕР10-05-009-01</t>
  </si>
  <si>
    <t>Облицовка стен по системе «КНАУФ» по одинарному металлическому каркасу из ПН и ПС профилей гипсокартонными листами в один слой (С 625): оконным проемом</t>
  </si>
  <si>
    <t>100 м2 стен (за вычетом проемов)</t>
  </si>
  <si>
    <t>71
16,1</t>
  </si>
  <si>
    <t>ТССЦ-101-2438</t>
  </si>
  <si>
    <t>Шпаклевка «Фугенфюллер», КНАУФ</t>
  </si>
  <si>
    <t>ТССЦ-101-2474</t>
  </si>
  <si>
    <t>Лента бумажная для повышения трещиностойкости стыков ГКЛ и ГВЛ</t>
  </si>
  <si>
    <t>ТССЦ-101-2509</t>
  </si>
  <si>
    <t>Листы гипсокартонные ГКЛ 12,5 мм</t>
  </si>
  <si>
    <t>Монтаж каркаса для установки протекторов в спортивном зале</t>
  </si>
  <si>
    <t>71
62,48</t>
  </si>
  <si>
    <t>Ком. предлож.</t>
  </si>
  <si>
    <t>Комплект стеновых протекторов СТАНДАРТ (2796,284руб.- 1м2 (2796,284/1,18/6,96=340,48))</t>
  </si>
  <si>
    <t>Итоги по разделу 2 Отделочные работы 1.2 этажей :</t>
  </si>
  <si>
    <t xml:space="preserve">  Итого по разделу 2 Отделочные работы 1.2 этажей</t>
  </si>
  <si>
    <t>(должность, подпись, расшифровка)</t>
  </si>
  <si>
    <t>Составил: ___________________________</t>
  </si>
  <si>
    <t>Проверил: ___________________________</t>
  </si>
  <si>
    <t>Смета №, Ремонт кровли (1)</t>
  </si>
  <si>
    <t>Итоги по разделу 6 Устройство кровли ( В осях 5-8/В-Е) :</t>
  </si>
  <si>
    <t>Смета №, Оконные и дверные проемы. Полы</t>
  </si>
  <si>
    <t>ТЕР10-01-035-03</t>
  </si>
  <si>
    <t>Установка подоконных досок из ПВХ: в каменных стенах толщиной свыше 0,51 м</t>
  </si>
  <si>
    <t>100 п.м</t>
  </si>
  <si>
    <t>21,38
64,01</t>
  </si>
  <si>
    <t>0,07
0,21</t>
  </si>
  <si>
    <t>Подоконные доски ПД-1 42х400х2200 (705,45/1,18/6,96х1,03=88,47)</t>
  </si>
  <si>
    <t>Подоконные доски ПД-1 34х400х1300 (736,92п. м./1,18/6,96х1,03=92,42)</t>
  </si>
  <si>
    <t>Подоконные доски ПД-1 34х400х1000 (760/1,18/6,96х1,03=92,31)</t>
  </si>
  <si>
    <t>112,75
50,64</t>
  </si>
  <si>
    <t>0,2
0,09</t>
  </si>
  <si>
    <t>Отливы 150х2200 (49283,64/41,58м2=1185,27/1,18/6,96х1,03=148,65)</t>
  </si>
  <si>
    <t>Отливы 150х1300 (3235,82/2,73м2=1185,28/1,18/6,96х1,03=148,65)</t>
  </si>
  <si>
    <t>Отливы 150х1000 (711,16/0,6м2=1185,27/1,18/6,96х1,03=148,65)</t>
  </si>
  <si>
    <t>ТЕРр61-26-1</t>
  </si>
  <si>
    <t>Перетирка штукатурки: внутренних помещений</t>
  </si>
  <si>
    <t>100 м2 перетертой поверхности</t>
  </si>
  <si>
    <t>ТЕР15-02-019-05</t>
  </si>
  <si>
    <t>Сплошное выравнивание внутренних поверхностей (однослойное оштукатуривание)из сухих растворных смесей толщиной до 10 мм: оконных и дверных откосов плоских</t>
  </si>
  <si>
    <t>ТЕР15-04-006-03</t>
  </si>
  <si>
    <t>Покрытие поверхностей грунтовкой глубокого проникновения: за 1 раз стен</t>
  </si>
  <si>
    <t>0,01
0,03</t>
  </si>
  <si>
    <t>ТЕР15-04-005-03</t>
  </si>
  <si>
    <t>Окраска поливинилацетатными водоэмульсионными составами улучшенная: по штукатурке стен</t>
  </si>
  <si>
    <t>Итоги по разделу 1 Оконные проемы 1.2 этажей. :</t>
  </si>
  <si>
    <t>ТЕР15-05-002-02</t>
  </si>
  <si>
    <t>Остекление оконным стеклом прочих дверей: на эластичных прокладках</t>
  </si>
  <si>
    <t>100 м2 площади остекления дверей и витрин</t>
  </si>
  <si>
    <t>94,58
5,19</t>
  </si>
  <si>
    <t>0,33
0,02</t>
  </si>
  <si>
    <t>ТЕР15-04-025-04</t>
  </si>
  <si>
    <t>Улучшенная окраска масляными составами по дереву: заполнений дверных проемов</t>
  </si>
  <si>
    <t>92,73
323,16</t>
  </si>
  <si>
    <t>ТССЦ-101-0895</t>
  </si>
  <si>
    <t>Скобяные изделия при заполнении отдельными элементами дверей в помещение двупольных</t>
  </si>
  <si>
    <t>ТССЦ-101-0950</t>
  </si>
  <si>
    <t>Замок врезной оцинкованный с цилиндровым механизмом</t>
  </si>
  <si>
    <t>ТЕР10-01-060-01</t>
  </si>
  <si>
    <t>Установка и крепление наличников</t>
  </si>
  <si>
    <t>100 м коробок блоков</t>
  </si>
  <si>
    <t>7,82
26,18</t>
  </si>
  <si>
    <t>ТЕР10-01-058-01</t>
  </si>
  <si>
    <t>Установка дверных блоков: шкафных</t>
  </si>
  <si>
    <t>10 шт. блоков</t>
  </si>
  <si>
    <t>7,1
4,97</t>
  </si>
  <si>
    <t>0,21
0,15</t>
  </si>
  <si>
    <t>ТССЦ-203-0437</t>
  </si>
  <si>
    <t>Блоки дверные шкафные однопольные ДШ 17-4, площадь 0,68 м2; ДШ 17-4,5, площадь 0,77 м2; ДШ 17-5, площадь 0,85 м2</t>
  </si>
  <si>
    <t>ТЕР10-01-057-01</t>
  </si>
  <si>
    <t>Установка по месту шкафных и антресольных: стенок</t>
  </si>
  <si>
    <t>70,06
88,59</t>
  </si>
  <si>
    <t>1,64
2,07</t>
  </si>
  <si>
    <t>ТССЦ-203-0461</t>
  </si>
  <si>
    <t>Стенки боковые шкафов СБШ 18-4,5, площадь 0,80 м2; СБШ 21-4,5, площадь 0,93 м2</t>
  </si>
  <si>
    <t>7,1
24,14</t>
  </si>
  <si>
    <t>0,21
0,71</t>
  </si>
  <si>
    <t>Шкаф (9500/1,18/6,96х1,03=1191,43)</t>
  </si>
  <si>
    <t>28,07
29,47</t>
  </si>
  <si>
    <t>0,1
0,11</t>
  </si>
  <si>
    <t>91,84
96,43</t>
  </si>
  <si>
    <t>3,33
3,5</t>
  </si>
  <si>
    <t>6,55
6,88</t>
  </si>
  <si>
    <t>42,9
45,05</t>
  </si>
  <si>
    <t>0,02
0,02</t>
  </si>
  <si>
    <t>Итоги по разделу 2 Двеные проемы 1.2 этажей :</t>
  </si>
  <si>
    <t xml:space="preserve">  Итого по разделу 2 Двеные проемы 1.2 этажей</t>
  </si>
  <si>
    <t>Раздел 3. Витражи</t>
  </si>
  <si>
    <t>ТЕР09-03-046-01</t>
  </si>
  <si>
    <t>Монтаж перегородок: из алюминиевых сплавов сборно-разборных с остеклением</t>
  </si>
  <si>
    <t>324,82
140,71</t>
  </si>
  <si>
    <t>2,2
0,95</t>
  </si>
  <si>
    <t>Перегородки ПГ1 (121913/1,18/6,96х1,03=15289,59)</t>
  </si>
  <si>
    <t>Перегородки ПГ2 (39888,16/1,18/6,96х1,03=5002,53)</t>
  </si>
  <si>
    <t>Дверь ДО 24-12 для перегородки ПГ1 (38883,94/1,18/6,96х1,03=4876,59)</t>
  </si>
  <si>
    <t>Итоги по разделу 3 Витражи :</t>
  </si>
  <si>
    <t xml:space="preserve">  Итого по разделу 3 Витражи</t>
  </si>
  <si>
    <t>Смета №, Ремонт системы водоотведения (рубли) (1)</t>
  </si>
  <si>
    <t>ТЕР17-01-003-01</t>
  </si>
  <si>
    <t>Установка унитазов: с бачком непосредственно присоединенным</t>
  </si>
  <si>
    <t>24,64
44,35</t>
  </si>
  <si>
    <t>0,32
0,58</t>
  </si>
  <si>
    <t>Итоги по разделу 3 Сантехническе работы. Канализация хозяйственно-бытовая (К) :</t>
  </si>
  <si>
    <t>Смета №, Ремонт системы холодного и горячего водоснабженя</t>
  </si>
  <si>
    <t>ТЕР16-07-001-02</t>
  </si>
  <si>
    <t>Установка кранов поливочных диаметром: 25 мм</t>
  </si>
  <si>
    <t>1 кран</t>
  </si>
  <si>
    <t>0,3
4,2</t>
  </si>
  <si>
    <t>ТССЦ-302-1136</t>
  </si>
  <si>
    <t>Вентили проходные муфтовые 15КЧ18Р для воды, давлением 1,6 МПа (16 кгс/см2), диаметром 25 мм</t>
  </si>
  <si>
    <t>ТССЦ-302-1134</t>
  </si>
  <si>
    <t>Вентили проходные муфтовые 15КЧ18Р для воды, давлением 1,6 МПа (16 кгс/см2), диаметром 15 мм</t>
  </si>
  <si>
    <t>ТССЦ-301-3329</t>
  </si>
  <si>
    <t>Рукава поливочные диаметром 25 мм</t>
  </si>
  <si>
    <t>ТЕР17-01-002-03</t>
  </si>
  <si>
    <t>Установка смесителей</t>
  </si>
  <si>
    <t>10 шт.</t>
  </si>
  <si>
    <t>7
2,1</t>
  </si>
  <si>
    <t>ТССЦ-301-1527</t>
  </si>
  <si>
    <t>Смеситель латунный с гальванопокрытием для мойки настольный, с верхней камерой смешения</t>
  </si>
  <si>
    <t>ТССЦ-301-0628</t>
  </si>
  <si>
    <t>Смесители для умывальников СМ-УМ-НКСА настольные, с нижней камерой смешения с аэратором</t>
  </si>
  <si>
    <t>Смеситель автоматический сенсорный (4334/1,18/6,96х1,03=543,54)</t>
  </si>
  <si>
    <t>ТССЦ-301-0625</t>
  </si>
  <si>
    <t>Смесители для душевых установок СМ-Д-ШЛФ с душевой сеткой на гибком шланге с фарфоровым корпусом</t>
  </si>
  <si>
    <t>ТССЦ-301-0615</t>
  </si>
  <si>
    <t>Смесители для умывальников СМ-УМ-ПШЛ парикмахерских, с гибким шлангом и сеткой</t>
  </si>
  <si>
    <t>Итоги по разделу 2 Сантехнические работы холодного водоснабжения :</t>
  </si>
  <si>
    <t>Смета №, Ремонт системы электроснабжения</t>
  </si>
  <si>
    <t>ТЕРм08-03-572-04</t>
  </si>
  <si>
    <t>Блок управления шкафного исполнения или распределительный пункт (шкаф), устанавливаемый: на стене, высота и ширина до 1200х1000 мм</t>
  </si>
  <si>
    <t>1 шт.</t>
  </si>
  <si>
    <t>1,047
1,05</t>
  </si>
  <si>
    <t>0,087
0,09</t>
  </si>
  <si>
    <t>ТЕРр67-4-6</t>
  </si>
  <si>
    <t>Демонтаж: электросчетчиков</t>
  </si>
  <si>
    <t>25,72
0,77</t>
  </si>
  <si>
    <t xml:space="preserve">0,07
</t>
  </si>
  <si>
    <t>ТЕРм08-03-599-09</t>
  </si>
  <si>
    <t>Щитки осветительные, устанавливаемые на стене: распорными дюбелями, масса щитка до 6 кг</t>
  </si>
  <si>
    <t>0,768
9,22</t>
  </si>
  <si>
    <t>0,003
0,04</t>
  </si>
  <si>
    <t>ТЕРр67-2-1</t>
  </si>
  <si>
    <t>Демонтаж проводов из труб суммарным сечением: до 6 мм2</t>
  </si>
  <si>
    <t>100 м пучка проводов</t>
  </si>
  <si>
    <t>2,25
101,25</t>
  </si>
  <si>
    <t>ТЕРр67-3-1</t>
  </si>
  <si>
    <t>Демонтаж кабеля</t>
  </si>
  <si>
    <t>100 м</t>
  </si>
  <si>
    <t>9,64
33,74</t>
  </si>
  <si>
    <t>0,01
0,04</t>
  </si>
  <si>
    <t>ТЕРр67-4-3</t>
  </si>
  <si>
    <t>Демонтаж: светильников с лампами накаливания</t>
  </si>
  <si>
    <t>6,32
2,34</t>
  </si>
  <si>
    <t>ТЕРр67-4-5</t>
  </si>
  <si>
    <t>Демонтаж: светильников для люминесцентных ламп</t>
  </si>
  <si>
    <t>17,89
82,83</t>
  </si>
  <si>
    <t>0,08
0,37</t>
  </si>
  <si>
    <t>ТЕРр67-4-1</t>
  </si>
  <si>
    <t>Демонтаж: выключателей, розеток</t>
  </si>
  <si>
    <t>5,84
8,35</t>
  </si>
  <si>
    <t xml:space="preserve">  Электромонтажные работы на других объектах</t>
  </si>
  <si>
    <t xml:space="preserve">  Электромонтажные работы (ремонтно-строительные)</t>
  </si>
  <si>
    <t>Раздел 2. Монтажные работы</t>
  </si>
  <si>
    <t>ТЕРм08-03-572-07</t>
  </si>
  <si>
    <t>Блок управления шкафного исполнения или распределительный пункт (шкаф), устанавливаемый: на полу, высота и ширина до 1700х1100 мм</t>
  </si>
  <si>
    <t>4,66
4,66</t>
  </si>
  <si>
    <t>0,41
0,41</t>
  </si>
  <si>
    <t>2,56
30,72</t>
  </si>
  <si>
    <t>ТЕРм08-03-573-04</t>
  </si>
  <si>
    <t>Шкаф (пульт) управления навесной, высота, ширина и глубина: до 600х600х350 мм</t>
  </si>
  <si>
    <t>2,37
7,11</t>
  </si>
  <si>
    <t>0,29
0,87</t>
  </si>
  <si>
    <t>2,37
16,59</t>
  </si>
  <si>
    <t>0,29
2,03</t>
  </si>
  <si>
    <t>ТЕРм08-03-574-01</t>
  </si>
  <si>
    <t>Разводка по устройствам и подключение жил кабелей или проводов сечением: до 10 мм2</t>
  </si>
  <si>
    <t>100 жил</t>
  </si>
  <si>
    <t>16,8
159,6</t>
  </si>
  <si>
    <t>0,01
0,1</t>
  </si>
  <si>
    <t>ТЕРм08-02-405-01</t>
  </si>
  <si>
    <t>Провод по установленным стальным конструкциям и панелям, сечение: до 16 мм2</t>
  </si>
  <si>
    <t>30,64
45,96</t>
  </si>
  <si>
    <t>0,16
0,24</t>
  </si>
  <si>
    <t>ТЕРм08-03-575-01</t>
  </si>
  <si>
    <t>Прибор или аппарат</t>
  </si>
  <si>
    <t>1,12
169,12</t>
  </si>
  <si>
    <t>ТЕРм08-03-600-02</t>
  </si>
  <si>
    <t>Счетчики, устанавливаемые на готовом основании: трехфазные</t>
  </si>
  <si>
    <t>0,7
2,1</t>
  </si>
  <si>
    <t>Светотехнические изделия и аппараты напряжения до 1кВ</t>
  </si>
  <si>
    <t>ТЕРм08-03-593-07</t>
  </si>
  <si>
    <t>Светильник потолочный или настенный с креплением винтами или болтами для помещений: с нормальными условиями среды, двухламповый</t>
  </si>
  <si>
    <t>78,08
24,99</t>
  </si>
  <si>
    <t>1,08
0,35</t>
  </si>
  <si>
    <t>78,08
14,05</t>
  </si>
  <si>
    <t>1,08
0,19</t>
  </si>
  <si>
    <t>ТЕРм08-03-593-06</t>
  </si>
  <si>
    <t>Светильник потолочный или настенный с креплением винтами или болтами для помещений: с нормальными условиями среды, одноламповый</t>
  </si>
  <si>
    <t>70,64
24,72</t>
  </si>
  <si>
    <t>0,88
0,31</t>
  </si>
  <si>
    <t>70,64
19,78</t>
  </si>
  <si>
    <t>0,88
0,25</t>
  </si>
  <si>
    <t>ТЕРм08-02-369-01</t>
  </si>
  <si>
    <t>Светильник, устанавливаемый вне зданий с лампами: накаливания</t>
  </si>
  <si>
    <t>0,92
8,28</t>
  </si>
  <si>
    <t>0,28
2,52</t>
  </si>
  <si>
    <t>ТЕРм08-03-593-10</t>
  </si>
  <si>
    <t>Световые настенные указатели</t>
  </si>
  <si>
    <t>78,56
14,14</t>
  </si>
  <si>
    <t>0,2
0,04</t>
  </si>
  <si>
    <t>Электроустановочные изделия</t>
  </si>
  <si>
    <t>ТЕРм08-03-591-01</t>
  </si>
  <si>
    <t>Выключатель: одноклавишный неутопленного типа при открытой проводке</t>
  </si>
  <si>
    <t>31,6
31,6</t>
  </si>
  <si>
    <t>0,03
0,03</t>
  </si>
  <si>
    <t>ТЕРм08-03-591-04</t>
  </si>
  <si>
    <t>Выключатель: двухклавишный неутопленного типа при открытой проводке</t>
  </si>
  <si>
    <t>35,13
15,11</t>
  </si>
  <si>
    <t>ТЕРм08-03-591-08</t>
  </si>
  <si>
    <t>Розетка штепсельная: неутопленного типа при открытой проводке</t>
  </si>
  <si>
    <t>34,56
49,77</t>
  </si>
  <si>
    <t>0,03
0,04</t>
  </si>
  <si>
    <t>ТЕРм10-08-019-01</t>
  </si>
  <si>
    <t>Коробка ответвительная на стене</t>
  </si>
  <si>
    <t>0,5
340</t>
  </si>
  <si>
    <t>Кабельная продукция с монтажными элементами</t>
  </si>
  <si>
    <t>ТЕРм08-10-010-01</t>
  </si>
  <si>
    <t>Прокладка труб гофрированных ПВХ для защиты проводов и кабелей</t>
  </si>
  <si>
    <r>
      <t>33,495</t>
    </r>
    <r>
      <rPr>
        <i/>
        <sz val="6"/>
        <rFont val="Arial"/>
        <family val="2"/>
        <charset val="204"/>
      </rPr>
      <t xml:space="preserve">
47,85 * 0,7</t>
    </r>
  </si>
  <si>
    <t>15,2
509,12</t>
  </si>
  <si>
    <t>ТЕРм08-02-409-04</t>
  </si>
  <si>
    <t>Труба винипластовая по установленным конструкциям, по потолкам, диаметр: до 50 мм</t>
  </si>
  <si>
    <r>
      <t>1,19</t>
    </r>
    <r>
      <rPr>
        <i/>
        <sz val="6"/>
        <rFont val="Arial"/>
        <family val="2"/>
        <charset val="204"/>
      </rPr>
      <t xml:space="preserve">
1,7 * 0,7</t>
    </r>
  </si>
  <si>
    <t>21,84
25,99</t>
  </si>
  <si>
    <t>0,26
0,31</t>
  </si>
  <si>
    <t>ТССЦ-103-1177</t>
  </si>
  <si>
    <t>Клипса для крепежа гофротрубы, диаметром 16 мм</t>
  </si>
  <si>
    <r>
      <t>4812,5</t>
    </r>
    <r>
      <rPr>
        <i/>
        <sz val="6"/>
        <rFont val="Arial"/>
        <family val="2"/>
        <charset val="204"/>
      </rPr>
      <t xml:space="preserve">
6875 * 0,7</t>
    </r>
  </si>
  <si>
    <t>ТССЦ-103-2600</t>
  </si>
  <si>
    <t>Клипса для крепежа гофротрубы, диаметром 20 мм</t>
  </si>
  <si>
    <r>
      <t>147</t>
    </r>
    <r>
      <rPr>
        <i/>
        <sz val="6"/>
        <rFont val="Arial"/>
        <family val="2"/>
        <charset val="204"/>
      </rPr>
      <t xml:space="preserve">
210 * 0,7</t>
    </r>
  </si>
  <si>
    <t>ТССЦ-103-1179</t>
  </si>
  <si>
    <t>Клипса для крепежа гофротрубы, диаметром 40 мм</t>
  </si>
  <si>
    <r>
      <t>385</t>
    </r>
    <r>
      <rPr>
        <i/>
        <sz val="6"/>
        <rFont val="Arial"/>
        <family val="2"/>
        <charset val="204"/>
      </rPr>
      <t xml:space="preserve">
550 * 0,7</t>
    </r>
  </si>
  <si>
    <t>ТЕРм08-02-411-01</t>
  </si>
  <si>
    <t>Рукав металлический наружным диаметром: до 48 мм</t>
  </si>
  <si>
    <r>
      <t>0,105</t>
    </r>
    <r>
      <rPr>
        <i/>
        <sz val="6"/>
        <rFont val="Arial"/>
        <family val="2"/>
        <charset val="204"/>
      </rPr>
      <t xml:space="preserve">
0,15 * 0,7</t>
    </r>
  </si>
  <si>
    <t>27,76
2,91</t>
  </si>
  <si>
    <t>0,18
0,02</t>
  </si>
  <si>
    <t>ТЕРм08-02-390-03</t>
  </si>
  <si>
    <t>Короба пластмассовые: шириной до 120 мм</t>
  </si>
  <si>
    <r>
      <t>0,7</t>
    </r>
    <r>
      <rPr>
        <i/>
        <sz val="6"/>
        <rFont val="Arial"/>
        <family val="2"/>
        <charset val="204"/>
      </rPr>
      <t xml:space="preserve">
1 * 0,7</t>
    </r>
  </si>
  <si>
    <t>20,33
14,23</t>
  </si>
  <si>
    <t>ТЕРм08-02-390-01</t>
  </si>
  <si>
    <t>Короба пластмассовые: шириной до 40 мм</t>
  </si>
  <si>
    <r>
      <t>5,25</t>
    </r>
    <r>
      <rPr>
        <i/>
        <sz val="6"/>
        <rFont val="Arial"/>
        <family val="2"/>
        <charset val="204"/>
      </rPr>
      <t xml:space="preserve">
7,5 * 0,7</t>
    </r>
  </si>
  <si>
    <t>16,29
85,52</t>
  </si>
  <si>
    <t>ТЕРм08-02-407-02</t>
  </si>
  <si>
    <t>Труба стальная по установленным конструкциям, по стенам с креплением скобами, диаметр: до 40 мм</t>
  </si>
  <si>
    <r>
      <t>0,07</t>
    </r>
    <r>
      <rPr>
        <i/>
        <sz val="6"/>
        <rFont val="Arial"/>
        <family val="2"/>
        <charset val="204"/>
      </rPr>
      <t xml:space="preserve">
0,1 * 0,7</t>
    </r>
  </si>
  <si>
    <t>33,2
2,32</t>
  </si>
  <si>
    <t>0,64
0,04</t>
  </si>
  <si>
    <t>ТЕРм08-02-412-01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</si>
  <si>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</si>
  <si>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r>
      <t>37,205</t>
    </r>
    <r>
      <rPr>
        <i/>
        <sz val="6"/>
        <rFont val="Arial"/>
        <family val="2"/>
        <charset val="204"/>
      </rPr>
      <t xml:space="preserve">
53,15 * 0,7</t>
    </r>
  </si>
  <si>
    <t>4,49
167,05</t>
  </si>
  <si>
    <t>0,01
0,37</t>
  </si>
  <si>
    <t>ТЕРм08-02-412-02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</si>
  <si>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</si>
  <si>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r>
      <t>2,1</t>
    </r>
    <r>
      <rPr>
        <i/>
        <sz val="6"/>
        <rFont val="Arial"/>
        <family val="2"/>
        <charset val="204"/>
      </rPr>
      <t xml:space="preserve">
3 * 0,7</t>
    </r>
  </si>
  <si>
    <t>5,39
11,32</t>
  </si>
  <si>
    <t>0,02
0,04</t>
  </si>
  <si>
    <t>ТЕРм08-02-412-04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</si>
  <si>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</si>
  <si>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r>
      <t>0,63</t>
    </r>
    <r>
      <rPr>
        <i/>
        <sz val="6"/>
        <rFont val="Arial"/>
        <family val="2"/>
        <charset val="204"/>
      </rPr>
      <t xml:space="preserve">
0,9 * 0,7</t>
    </r>
  </si>
  <si>
    <t>8,96
5,64</t>
  </si>
  <si>
    <t>0,06
0,04</t>
  </si>
  <si>
    <t>ТЕРм08-02-472-09</t>
  </si>
  <si>
    <t>Проводник заземляющий открыто по строительным основаниям: из круглой стали диаметром 12 мм</t>
  </si>
  <si>
    <r>
      <t>0,35</t>
    </r>
    <r>
      <rPr>
        <i/>
        <sz val="6"/>
        <rFont val="Arial"/>
        <family val="2"/>
        <charset val="204"/>
      </rPr>
      <t xml:space="preserve">
0,5 * 0,7</t>
    </r>
  </si>
  <si>
    <t>21,3
7,46</t>
  </si>
  <si>
    <t>0,19
0,07</t>
  </si>
  <si>
    <t>ТССЦ-101-1627</t>
  </si>
  <si>
    <t>Сталь листовая углеродистая обыкновенного качества марки ВСт3пс5 толщиной 4-6 мм</t>
  </si>
  <si>
    <r>
      <t>-0,0014</t>
    </r>
    <r>
      <rPr>
        <i/>
        <sz val="6"/>
        <rFont val="Arial"/>
        <family val="2"/>
        <charset val="204"/>
      </rPr>
      <t xml:space="preserve">
-0,002 * 0,7</t>
    </r>
  </si>
  <si>
    <t>ТССЦ-502-0522</t>
  </si>
  <si>
    <t>Провода силовые для электрических установок на напряжение до 450 В с медной жилой марки ПВ3, сечением 10 мм2</t>
  </si>
  <si>
    <t>1000 м</t>
  </si>
  <si>
    <r>
      <t>0,035</t>
    </r>
    <r>
      <rPr>
        <i/>
        <sz val="6"/>
        <rFont val="Arial"/>
        <family val="2"/>
        <charset val="204"/>
      </rPr>
      <t xml:space="preserve">
0,05 * 0,7</t>
    </r>
  </si>
  <si>
    <t>ТЕРм08-02-155-01</t>
  </si>
  <si>
    <t>Герметизация проходов при вводе кабелей во взрывоопасные помещения уплотнительной массой</t>
  </si>
  <si>
    <t>1 проход кабеля</t>
  </si>
  <si>
    <r>
      <t>106,4</t>
    </r>
    <r>
      <rPr>
        <i/>
        <sz val="6"/>
        <rFont val="Arial"/>
        <family val="2"/>
        <charset val="204"/>
      </rPr>
      <t xml:space="preserve">
152 * 0,7</t>
    </r>
  </si>
  <si>
    <t>0,38
40,43</t>
  </si>
  <si>
    <t>ТССЦ-509-0900</t>
  </si>
  <si>
    <t>Уплотнительный состав</t>
  </si>
  <si>
    <r>
      <t>-76,608</t>
    </r>
    <r>
      <rPr>
        <i/>
        <sz val="6"/>
        <rFont val="Arial"/>
        <family val="2"/>
        <charset val="204"/>
      </rPr>
      <t xml:space="preserve">
-109,44 * 0,7</t>
    </r>
  </si>
  <si>
    <t>ТССЦ-509-0988</t>
  </si>
  <si>
    <t>Шнур асбестовый общего назначения марки ШАОН диаметром 3-5 мм</t>
  </si>
  <si>
    <r>
      <t>-0,006384</t>
    </r>
    <r>
      <rPr>
        <i/>
        <sz val="6"/>
        <rFont val="Arial"/>
        <family val="2"/>
        <charset val="204"/>
      </rPr>
      <t xml:space="preserve">
-0,00912 * 0,7</t>
    </r>
  </si>
  <si>
    <t>Итоги по разделу 2 Монтажные работы :</t>
  </si>
  <si>
    <t xml:space="preserve">  Монтаж оборудования</t>
  </si>
  <si>
    <t xml:space="preserve">  Итого по разделу 2 Монтажные работы</t>
  </si>
  <si>
    <t>Раздел 3. Материалы</t>
  </si>
  <si>
    <t>Автомат. выключатель 3п. ВА47-100/3/40С, 40А (1295,06/1,18/6,96х1,03=162,42)</t>
  </si>
  <si>
    <t>Автомат. выключатель 3п. ВА47-100/3/25С, 25А (1390,42/1,18/6,96х1,03=174,38)</t>
  </si>
  <si>
    <t>ТССЦ-509-0330</t>
  </si>
  <si>
    <t>Выключатели автоматические ВА51-35-84-0010-20 I-250А</t>
  </si>
  <si>
    <t>Автомат. выключатель 3п. ВА47-100/3/32С, 32А (1295,06/1,18/6,96х1,03=162,42)</t>
  </si>
  <si>
    <t>Автомат. выключатель 1п. ВА47-29/1/20С, 20А (111/1,18/6,96х1,03=13,92)</t>
  </si>
  <si>
    <t>ТССЦ-509-2241</t>
  </si>
  <si>
    <t>Выключатели автоматические «IEK» ВА47-29 3Р 10А, характеристика С</t>
  </si>
  <si>
    <t>Выключатели ВД1-63/2/40/30, 40А,30mA (1940/1,18/6,96х1,03=243,3)</t>
  </si>
  <si>
    <t>ТССЦ-509-2233</t>
  </si>
  <si>
    <t>Выключатели автоматические «IEK» ВА47-29М 1Р 16А, характеристика С</t>
  </si>
  <si>
    <t>ТССЦ-509-2242</t>
  </si>
  <si>
    <t>Выключатели автоматические «IEK» ВА47-29 3Р 16А, характеристика С</t>
  </si>
  <si>
    <t>Автомат. выключатель 3п. ВА47-29/3/20С, 20А (332/1,18/6,96х1,03=41,64)</t>
  </si>
  <si>
    <t>Выключатели автоматические «IEK» ВА47-29 1Р 10А, характеристика С</t>
  </si>
  <si>
    <t>Выключатели нагрузки 3-х полюсный в пластиковом корпусе 25А ОТР 25 В3М (3451/1,18/6,96х1,03=434,68)</t>
  </si>
  <si>
    <t>ТССЦ-509-1790</t>
  </si>
  <si>
    <t>Вводно-распределительное устройство типа ВРУ 3см-11</t>
  </si>
  <si>
    <t>ТССЦ-509-6351</t>
  </si>
  <si>
    <t>Щиты автоматического переключения на резерв ЩАП-23, трехфазные на ток 25 А</t>
  </si>
  <si>
    <t>ТССЦ-509-5743</t>
  </si>
  <si>
    <t>Щиты распределительные навесные ЩРН-36, размер корпуса 480х300х125 мм</t>
  </si>
  <si>
    <t>ТССЦ-509-6332</t>
  </si>
  <si>
    <t>Щиты с монтажной панелью ЩМП-1, размером 395х310х220 мм, степень защиты IP30</t>
  </si>
  <si>
    <t>ТССЦ-509-5742</t>
  </si>
  <si>
    <t>Щиты распределительные навесные ЩРН-24, размер корпуса 350х300х125 мм</t>
  </si>
  <si>
    <t>ТССЦ-509-5746</t>
  </si>
  <si>
    <t>Щиты распределительные навесные ЩРН-72, 2 двери, размер корпуса 480х565х125 мм</t>
  </si>
  <si>
    <t>ТССЦ-509-5739</t>
  </si>
  <si>
    <t>Щиты распределительные навесные ЩРН-12, размер корпуса 220х300х125 мм</t>
  </si>
  <si>
    <t>ТССЦ-509-6577</t>
  </si>
  <si>
    <t>Боксы модульные для автоматических выключателей наружной установки КМПн 1/4</t>
  </si>
  <si>
    <t>ТССЦ-509-6578</t>
  </si>
  <si>
    <t>Боксы модульные для автоматических выключателей наружной установки КМПн 2/2</t>
  </si>
  <si>
    <t>Счетчик ПСЧ-3ТА.07.612 (2897/1,18/6,96х1,03=363,32)</t>
  </si>
  <si>
    <t>Счетчик Меркурий 230 АМ-01 (2819/1,18/6,96х1,03=353,54)</t>
  </si>
  <si>
    <t>Дин-рейка, 30см (20,9/1,18/6,96х1,03=2,62)</t>
  </si>
  <si>
    <t>Шина N(PE) (65,70/1,18/6,96х1,03=8,24)</t>
  </si>
  <si>
    <t>Изолятор N-шины синий (15,7/1,18/6,96х1,03=1,97)</t>
  </si>
  <si>
    <t>Изолятор N-шины желтый (14,4/1,18/6,96х1,03=1,81)</t>
  </si>
  <si>
    <t>Светильник ARS/S 2х36 (2617/1,18/6,96х1,03=328,21)</t>
  </si>
  <si>
    <t>Светильник ALS PRS 2х36 (2409.21/1,18/6,96х1,03=302,15)</t>
  </si>
  <si>
    <t>Светильник SPORT PRS/S 2х58 с защитной решеткой (4788,12/1,18/6,96х1,03=600,5)</t>
  </si>
  <si>
    <t>Светильник ВАТ 1х36 с кронштейном и отражателем(2258/1,18/6,96х1,03=283,18</t>
  </si>
  <si>
    <t>Светильник навесной с КЛЛ KD218 (5648/1,18/6,96х1,03=708,34)</t>
  </si>
  <si>
    <t>Светильник навесной с ЛН СD 160 (2252,94/1,18/6,96х1,03=282,55)</t>
  </si>
  <si>
    <t>Светильник светодиодный аварийного освещения мощьн. 8х1ВТ BS-140-8х1 LED (4066/1,18/6,96х1,03=509,93)</t>
  </si>
  <si>
    <t>Пиктограмма "Выход" NUP-3110.01 (91.6/1,18/6,96х1,03=11.49)</t>
  </si>
  <si>
    <t>Лампа люминесцентная,220В,18Вт,Т8 с цоколем G13 (41,3/1,18/6,96х1,03=5,18)</t>
  </si>
  <si>
    <t>Лампа люминесцентная,220В,36Вт,Т8 с цоколем G13 (53,50/1,18/6,96х1,03=6,71)</t>
  </si>
  <si>
    <t>Лампа люминесцентная,220В,58Вт,Т8 с цоколем G13 (114/1,18/6,96х1,03=14,3)</t>
  </si>
  <si>
    <t>Компактная люминесцентная лампа 220В, 18Вт, 2G11 DULUX L18W (197.17/1,18/6,96х1,03=24.73)</t>
  </si>
  <si>
    <t>Лампа светодиодная, с цоколем Е27, 8Вт (63,64/1,18/6,96х1,03=7,98)</t>
  </si>
  <si>
    <t>Выключатель 1 клав. открытой устан.ВС20-1-0ББ(97,9/1,18/6,96х1,03=12,28)</t>
  </si>
  <si>
    <t>Выключатель 2 клав. открытой устан. серии "Брикс"ВС20-2-0ББ(104/1,18/6,96х1,03=13,04)</t>
  </si>
  <si>
    <t>Выключатель 1 клав. открытой устан.серия Гермес(189/1,18/6,96х1,03=23,70)</t>
  </si>
  <si>
    <t>Выключатель 2 клав. открытой устан.серия Гермес(198/1,18/6,96х1,03=24,83)</t>
  </si>
  <si>
    <t>Розетка 1мест. открытой устан.РС20-3-ББ (82,9/1,18/6,96х1,03=10,39)</t>
  </si>
  <si>
    <t>Розетка 2мест. открытой устан.РС22-3-ББ (72,6/1,18/6,96х1,03=9,11)</t>
  </si>
  <si>
    <t>Розетка открытой устан.одинарная РСб20-3-ГЧ (158/1,18/6,96х1,03=19,82)</t>
  </si>
  <si>
    <t>Розетка 2мест открытой устан.РСб20-3-ГЧ (261,63/1,18/6,96х1,03=32,81)</t>
  </si>
  <si>
    <t>ТССЦ-501-8476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</si>
  <si>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- 2 и сечением 1,5 мм2</t>
  </si>
  <si>
    <t>ТССЦ-501-8482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</si>
  <si>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- 3 и сечением 1,5 мм2</t>
  </si>
  <si>
    <r>
      <t>1,82</t>
    </r>
    <r>
      <rPr>
        <i/>
        <sz val="6"/>
        <rFont val="Arial"/>
        <family val="2"/>
        <charset val="204"/>
      </rPr>
      <t xml:space="preserve">
2,6 * 0,7</t>
    </r>
  </si>
  <si>
    <t>ТССЦ-501-8483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</si>
  <si>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- 3 и сечением 2,5 мм2</t>
  </si>
  <si>
    <r>
      <t>1,12</t>
    </r>
    <r>
      <rPr>
        <i/>
        <sz val="6"/>
        <rFont val="Arial"/>
        <family val="2"/>
        <charset val="204"/>
      </rPr>
      <t xml:space="preserve">
1,6 * 0,7</t>
    </r>
  </si>
  <si>
    <t>ТССЦ-501-8506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</si>
  <si>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- 5 и сечением 1,5 мм2</t>
  </si>
  <si>
    <r>
      <t>0,133</t>
    </r>
    <r>
      <rPr>
        <i/>
        <sz val="6"/>
        <rFont val="Arial"/>
        <family val="2"/>
        <charset val="204"/>
      </rPr>
      <t xml:space="preserve">
0,19 * 0,7</t>
    </r>
  </si>
  <si>
    <t>ТССЦ-501-8507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</si>
  <si>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- 5 и сечением 2,5 мм2</t>
  </si>
  <si>
    <r>
      <t>0,0175</t>
    </r>
    <r>
      <rPr>
        <i/>
        <sz val="6"/>
        <rFont val="Arial"/>
        <family val="2"/>
        <charset val="204"/>
      </rPr>
      <t xml:space="preserve">
0,025 * 0,7</t>
    </r>
  </si>
  <si>
    <t>ТССЦ-501-8508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</si>
  <si>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- 5 и сечением 4 мм2</t>
  </si>
  <si>
    <r>
      <t>0,021</t>
    </r>
    <r>
      <rPr>
        <i/>
        <sz val="6"/>
        <rFont val="Arial"/>
        <family val="2"/>
        <charset val="204"/>
      </rPr>
      <t xml:space="preserve">
0,03 * 0,7</t>
    </r>
  </si>
  <si>
    <t>ТССЦ-501-8509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</si>
  <si>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- 5 и сечением 6 мм2</t>
  </si>
  <si>
    <r>
      <t>0,189</t>
    </r>
    <r>
      <rPr>
        <i/>
        <sz val="6"/>
        <rFont val="Arial"/>
        <family val="2"/>
        <charset val="204"/>
      </rPr>
      <t xml:space="preserve">
0,27 * 0,7</t>
    </r>
  </si>
  <si>
    <t>ТССЦ-501-8513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</si>
  <si>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- 5 и сечением 35 мм2</t>
  </si>
  <si>
    <r>
      <t>0,063</t>
    </r>
    <r>
      <rPr>
        <i/>
        <sz val="6"/>
        <rFont val="Arial"/>
        <family val="2"/>
        <charset val="204"/>
      </rPr>
      <t xml:space="preserve">
0,09 * 0,7</t>
    </r>
  </si>
  <si>
    <t>Кабель силовой ВВГнг(А)-FRLS 3х1,5 (53,7/1,18/6,96х1,03=6,73)</t>
  </si>
  <si>
    <r>
      <t>511</t>
    </r>
    <r>
      <rPr>
        <i/>
        <sz val="6"/>
        <rFont val="Arial"/>
        <family val="2"/>
        <charset val="204"/>
      </rPr>
      <t xml:space="preserve">
730 * 0,7</t>
    </r>
  </si>
  <si>
    <t>Кабель силовой ВВГнг(А)-FRLS 5х2,5 (117/1,18/6,96х1,03=14,67)</t>
  </si>
  <si>
    <r>
      <t>14</t>
    </r>
    <r>
      <rPr>
        <i/>
        <sz val="6"/>
        <rFont val="Arial"/>
        <family val="2"/>
        <charset val="204"/>
      </rPr>
      <t xml:space="preserve">
20 * 0,7</t>
    </r>
  </si>
  <si>
    <t>ТССЦ-502-0499</t>
  </si>
  <si>
    <t>Провода силовые для электрических установок на напряжение до 450 В с медной жилой марки ПВ1, сечением 4 мм2</t>
  </si>
  <si>
    <t>Труба гофрированная ПВХ д.16 (7,9/1,18/6,96х1,03=0,99)</t>
  </si>
  <si>
    <r>
      <t>2121</t>
    </r>
    <r>
      <rPr>
        <i/>
        <sz val="6"/>
        <rFont val="Arial"/>
        <family val="2"/>
        <charset val="204"/>
      </rPr>
      <t xml:space="preserve">
3030 * 0,7</t>
    </r>
  </si>
  <si>
    <t>Труба гофрированная ПВХ д.20 (8,35/1,18/6,96х1,03=1,05)</t>
  </si>
  <si>
    <r>
      <t>910</t>
    </r>
    <r>
      <rPr>
        <i/>
        <sz val="6"/>
        <rFont val="Arial"/>
        <family val="2"/>
        <charset val="204"/>
      </rPr>
      <t xml:space="preserve">
1300 * 0,7</t>
    </r>
  </si>
  <si>
    <t>Труба гофрированная ПВХ д.25 (11,3/1,18/6,96х1,03=1,42)</t>
  </si>
  <si>
    <r>
      <t>164,5</t>
    </r>
    <r>
      <rPr>
        <i/>
        <sz val="6"/>
        <rFont val="Arial"/>
        <family val="2"/>
        <charset val="204"/>
      </rPr>
      <t xml:space="preserve">
235 * 0,7</t>
    </r>
  </si>
  <si>
    <t>Труба гофрированная ПВХ д.40 (21,75/1,18/6,96х1,03=2,73)</t>
  </si>
  <si>
    <r>
      <t>154</t>
    </r>
    <r>
      <rPr>
        <i/>
        <sz val="6"/>
        <rFont val="Arial"/>
        <family val="2"/>
        <charset val="204"/>
      </rPr>
      <t xml:space="preserve">
220 * 0,7</t>
    </r>
  </si>
  <si>
    <t>Труба армированная ПВХ д.35 (115/1,18/6,96х1,03=14,42)</t>
  </si>
  <si>
    <r>
      <t>56</t>
    </r>
    <r>
      <rPr>
        <i/>
        <sz val="6"/>
        <rFont val="Arial"/>
        <family val="2"/>
        <charset val="204"/>
      </rPr>
      <t xml:space="preserve">
80 * 0,7</t>
    </r>
  </si>
  <si>
    <t>Труба армированная ПВХ д.40 (146,17/1,18/6,96х1,03=18,33)</t>
  </si>
  <si>
    <r>
      <t>63</t>
    </r>
    <r>
      <rPr>
        <i/>
        <sz val="6"/>
        <rFont val="Arial"/>
        <family val="2"/>
        <charset val="204"/>
      </rPr>
      <t xml:space="preserve">
90 * 0,7</t>
    </r>
  </si>
  <si>
    <t>Металлорукав DN 25мм в ПВХ изоляции (471/1,18/6,96х1,03=59,07)</t>
  </si>
  <si>
    <r>
      <t>10,5</t>
    </r>
    <r>
      <rPr>
        <i/>
        <sz val="6"/>
        <rFont val="Arial"/>
        <family val="2"/>
        <charset val="204"/>
      </rPr>
      <t xml:space="preserve">
15 * 0,7</t>
    </r>
  </si>
  <si>
    <t>Хомутный держатель со стяжкой для трубы д32-63 (33,05/1,18/6,96х1,03=4,14)</t>
  </si>
  <si>
    <r>
      <t>210</t>
    </r>
    <r>
      <rPr>
        <i/>
        <sz val="6"/>
        <rFont val="Arial"/>
        <family val="2"/>
        <charset val="204"/>
      </rPr>
      <t xml:space="preserve">
300 * 0,7</t>
    </r>
  </si>
  <si>
    <t>Держатель оцинкованный д32 односторонний (17,2/1,18/6,96х1,03=2,16</t>
  </si>
  <si>
    <t>Кабельный короб 150х60 ТА-GN (740/1,18/6,96х1,03=92,81)</t>
  </si>
  <si>
    <r>
      <t>70</t>
    </r>
    <r>
      <rPr>
        <i/>
        <sz val="6"/>
        <rFont val="Arial"/>
        <family val="2"/>
        <charset val="204"/>
      </rPr>
      <t xml:space="preserve">
100 * 0,7</t>
    </r>
  </si>
  <si>
    <t>Кабель-канал (короб) "Электропласт" 25x17 мм</t>
  </si>
  <si>
    <t>Кабель-канал (короб) "Электропласт" 15x17 мм</t>
  </si>
  <si>
    <r>
      <t>315</t>
    </r>
    <r>
      <rPr>
        <i/>
        <sz val="6"/>
        <rFont val="Arial"/>
        <family val="2"/>
        <charset val="204"/>
      </rPr>
      <t xml:space="preserve">
450 * 0,7</t>
    </r>
  </si>
  <si>
    <t>ТССЦ-103-0016</t>
  </si>
  <si>
    <t>Трубы стальные сварные водогазопроводные с резьбой черные обыкновенные (неоцинкованные), диаметр условного прохода 32 мм, толщина стенки 3,2 мм</t>
  </si>
  <si>
    <r>
      <t>7</t>
    </r>
    <r>
      <rPr>
        <i/>
        <sz val="6"/>
        <rFont val="Arial"/>
        <family val="2"/>
        <charset val="204"/>
      </rPr>
      <t xml:space="preserve">
10 * 0,7</t>
    </r>
  </si>
  <si>
    <t>Коробка распределительная для кабельных каналов SDN 110х110х55(772/1,18/6,96х1,03=96,82)</t>
  </si>
  <si>
    <t>Коробка распределительная для открытой проводки 100х100х50 (58,6/1,18/6,96х1,03=7,35)</t>
  </si>
  <si>
    <r>
      <t>420</t>
    </r>
    <r>
      <rPr>
        <i/>
        <sz val="6"/>
        <rFont val="Arial"/>
        <family val="2"/>
        <charset val="204"/>
      </rPr>
      <t xml:space="preserve">
600 * 0,7</t>
    </r>
  </si>
  <si>
    <t>Герметик стоп-огонь 471руб/400гр=1177,5руб.- 1кг. (1177,5/1,18/6,96х1,03=147,67)</t>
  </si>
  <si>
    <r>
      <t>3,5</t>
    </r>
    <r>
      <rPr>
        <i/>
        <sz val="6"/>
        <rFont val="Arial"/>
        <family val="2"/>
        <charset val="204"/>
      </rPr>
      <t xml:space="preserve">
5 * 0,7</t>
    </r>
  </si>
  <si>
    <t>Итоги по разделу 3 Материалы :</t>
  </si>
  <si>
    <t xml:space="preserve">  Итого по разделу 3 Материалы</t>
  </si>
  <si>
    <t>Смета №, Ремонт системы отопления и вентиляции</t>
  </si>
  <si>
    <t>ТЕР18-03-001-02</t>
  </si>
  <si>
    <t>Установка радиаторов: стальных</t>
  </si>
  <si>
    <t>100 кВт радиаторов и конвекторов</t>
  </si>
  <si>
    <t>65,6
207,11</t>
  </si>
  <si>
    <t>1,28
4,04</t>
  </si>
  <si>
    <t>ТССЦ-301-0559</t>
  </si>
  <si>
    <t>Радиаторы стальные панельные РСВ2-1, РСВ2-6 однорядные</t>
  </si>
  <si>
    <t>кВт</t>
  </si>
  <si>
    <t>ТССЦ-301-1021</t>
  </si>
  <si>
    <t>Радиаторы биметаллические, марка «Rifar-B 500», количество секций 1, мощность 204 Вт</t>
  </si>
  <si>
    <t>ТССЦ-301-1019</t>
  </si>
  <si>
    <t>Радиаторы биметаллические, марка «Rifar-B 350», количество секций 1, мощность 136 Вт</t>
  </si>
  <si>
    <t>Комплект для подключения радиаторов (550/1,18/6,96х1,03=68,98)</t>
  </si>
  <si>
    <t>71,06
131,6</t>
  </si>
  <si>
    <t>ТЕР09-06-001-01</t>
  </si>
  <si>
    <t>Монтаж: конструкций дверей, люков, лазов для автокоптилок и пароварочных камер. (Закрывающий люк для приямков 38,1кгх10шт.)</t>
  </si>
  <si>
    <t>89,49
34,1</t>
  </si>
  <si>
    <t>0,49
0,19</t>
  </si>
  <si>
    <t>ТССЦ-201-0382</t>
  </si>
  <si>
    <t>Конструкции стальные нащельников и деталей обрамления</t>
  </si>
  <si>
    <t>ТЕР13-03-002-04</t>
  </si>
  <si>
    <t>Огрунтовка металлических поверхностей за один раз: грунтовкой ГФ-021</t>
  </si>
  <si>
    <t>5,31
0,55</t>
  </si>
  <si>
    <t>ТЕР13-03-004-26</t>
  </si>
  <si>
    <t>Окраска металлических огрунтованных поверхностей: эмалью ПФ-115</t>
  </si>
  <si>
    <t>3,83
0,39</t>
  </si>
  <si>
    <t>Итоги по разделу 2 Отопление. Сантехнические работы :</t>
  </si>
  <si>
    <t>Раздел 3. Вентиляция. Демонтажные работы</t>
  </si>
  <si>
    <t>ТЕРр65-30-2</t>
  </si>
  <si>
    <t>Разборка воздуховодов из листовой стали толщиной: до 0,9 мм диаметром/периметром до 320 мм /1000 мм</t>
  </si>
  <si>
    <t>100 м2 поверхности воздуховодов</t>
  </si>
  <si>
    <t>39,9
15,96</t>
  </si>
  <si>
    <t>0,75
0,3</t>
  </si>
  <si>
    <t>Итоги по разделу 3 Вентиляция. Демонтажные работы :</t>
  </si>
  <si>
    <t xml:space="preserve">  Итого по разделу 3 Вентиляция. Демонтажные работы</t>
  </si>
  <si>
    <t>Раздел 4. Новый Раздел</t>
  </si>
  <si>
    <t>ТЕР20-01-001-07</t>
  </si>
  <si>
    <t>Прокладка воздуховодов из листовой, оцинкованной стали и алюминия класса Н (нормальные) толщиной : 0,7 мм, диаметром от 500 до 560 мм</t>
  </si>
  <si>
    <t>132,98
24,18</t>
  </si>
  <si>
    <t>0,27
0,05</t>
  </si>
  <si>
    <t>ТССЦ-301-1792</t>
  </si>
  <si>
    <t>Воздуховоды из оцинкованной стали толщиной 0,7 мм, диаметром до 800 мм</t>
  </si>
  <si>
    <t>ТССЦ-301-4907</t>
  </si>
  <si>
    <t>Изделия фасонные для воздуховодов из оцинкованной стали с шиной и уголками толщиной 0,7 мм, периметром 1000 мм</t>
  </si>
  <si>
    <t>ТЕР20-02-005-01</t>
  </si>
  <si>
    <t>Установка заслонок воздушных и клапанов воздушных КВР с ручным приводом: диаметром до 250 мм</t>
  </si>
  <si>
    <t>1,22
2,44</t>
  </si>
  <si>
    <t>ТССЦ-301-8446</t>
  </si>
  <si>
    <t>Заслонки дроссельные диаметром 200 мм</t>
  </si>
  <si>
    <t>ТЕР20-02-019-01</t>
  </si>
  <si>
    <t>Установка кронштейнов под вентиляционное оборудование</t>
  </si>
  <si>
    <t>100 кг изделия</t>
  </si>
  <si>
    <t>6,02
5,12</t>
  </si>
  <si>
    <t>ТЕР20-02-011-01</t>
  </si>
  <si>
    <t>Установка зонтов над оборудованием</t>
  </si>
  <si>
    <t>1 м2 поверхности зонта</t>
  </si>
  <si>
    <t>1
4,39</t>
  </si>
  <si>
    <t>ТЕР20-02-003-03</t>
  </si>
  <si>
    <t>Установка решеток жалюзийных стальных: штампованных нерегулируемых (РШ), номер 150, размер 200х200 мм</t>
  </si>
  <si>
    <t>1 решетка</t>
  </si>
  <si>
    <t>1,17
56,16</t>
  </si>
  <si>
    <t>ТССЦ-301-0604</t>
  </si>
  <si>
    <t>Решетки нерегулируемые марка РШ-150, размер 200х200 мм</t>
  </si>
  <si>
    <t>Вентиляционные решетки пластмассовые Р150 (80/1,18/6,96х1,03=10,03)</t>
  </si>
  <si>
    <t>Вентиляционные решетки пластмассовые ду150 (61/1,18/6,96х1,03=7,65)</t>
  </si>
  <si>
    <t>ТЕР20-02-003-04</t>
  </si>
  <si>
    <t>Установка решеток жалюзийных стальных: штампованных нерегулируемых (РШ), номер 200, размер 252х252 мм</t>
  </si>
  <si>
    <t>1,17
10,53</t>
  </si>
  <si>
    <t>ТССЦ-301-0605</t>
  </si>
  <si>
    <t>Решетки нерегулируемые марка РШ-200, размер 252х252 мм</t>
  </si>
  <si>
    <t>Вентиляционные решетки пластмассовые Р200 (66/1,18/6,96х1,03=8,28)</t>
  </si>
  <si>
    <t>Вентиляционные решетки пластмассовые ду250 (98/1,18/6,96х1,03=12,29)</t>
  </si>
  <si>
    <t>ТЕР20-01-001-01</t>
  </si>
  <si>
    <t>Прокладка воздуховодов из листовой, оцинкованной стали и алюминия класса Н (нормальные) толщиной : 0,5 мм, диаметром до 200 мм</t>
  </si>
  <si>
    <t>167,86
20,56</t>
  </si>
  <si>
    <t>0,52
0,06</t>
  </si>
  <si>
    <t>Воздуховоды изолированные Ду150 L=1м. (2058/1,18/6,96х1,03=258,10)</t>
  </si>
  <si>
    <t>Воздуховоды изолированные Ду250 L=1м. (2502/1,18/6,96х1,03=313,79)</t>
  </si>
  <si>
    <t>Коническое окончание с флюгарком Ду150 (917/1,18/6,96х1,03=115,00)</t>
  </si>
  <si>
    <t>Коническое окончание с флюгарком Ду250 (1187/1,18/6,96х1,03=148,87)</t>
  </si>
  <si>
    <t>Тройник изолированный 90 Ду250 (3756/1,18/6,96х1,03=471,05)</t>
  </si>
  <si>
    <t>Монтажная площадка изолированная (1890/1,18/6,96х1,03=237,03)</t>
  </si>
  <si>
    <t>Опорный кронштейн (1500/1,18/6,96х1,03=188,12)</t>
  </si>
  <si>
    <t>Обжимной хомут Ду150 (225/1,18/6,96х1,03=28,21)</t>
  </si>
  <si>
    <t>Обжимной хомут Ду250 (300/1,18/6,96х1,03=37,62)</t>
  </si>
  <si>
    <t>Стеновой кронштейт (крепление труб к стене) (750/1,18/6,96х1,03=94,06)</t>
  </si>
  <si>
    <t>Итоги по разделу 4 Новый Раздел :</t>
  </si>
  <si>
    <t xml:space="preserve">  Итого по разделу 4 Новый Раздел</t>
  </si>
  <si>
    <t>вполнение3</t>
  </si>
  <si>
    <t>выполнение4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</si>
  <si>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</si>
  <si>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</si>
  <si>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</si>
  <si>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</si>
  <si>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</si>
  <si>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</si>
  <si>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</si>
  <si>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08.06.2021</t>
  </si>
  <si>
    <t>08.06.2021.</t>
  </si>
  <si>
    <t>30.06.2021.</t>
  </si>
  <si>
    <t>Смета №, Благоустройство</t>
  </si>
  <si>
    <t>Раздел 1. Отмостка</t>
  </si>
  <si>
    <t>ТЕРр68-13-1</t>
  </si>
  <si>
    <t>Разборка асфальтобетонных покрытий тротуаров толщиной до 4 см: вручную</t>
  </si>
  <si>
    <t>93,57
45,55</t>
  </si>
  <si>
    <t>ТЕР01-02-057-01</t>
  </si>
  <si>
    <t>Разработка грунта вручную в траншеях глубиной до 2 м без креплений с откосами, группа грунтов: 1</t>
  </si>
  <si>
    <t>118
57,44</t>
  </si>
  <si>
    <t>ТЕР27-07-002-01</t>
  </si>
  <si>
    <t>Устройство оснований толщиной 12 см под тротуары из кирпичного или известнякового щебня</t>
  </si>
  <si>
    <t>100 м2 дорожек и тротуаров</t>
  </si>
  <si>
    <r>
      <t>2,434</t>
    </r>
    <r>
      <rPr>
        <i/>
        <sz val="6"/>
        <rFont val="Arial"/>
        <family val="2"/>
        <charset val="204"/>
      </rPr>
      <t xml:space="preserve">
4,868 * 0,5</t>
    </r>
  </si>
  <si>
    <t>26,24
63,87</t>
  </si>
  <si>
    <t>3,17
7,72</t>
  </si>
  <si>
    <t>ТЕР27-07-002-02</t>
  </si>
  <si>
    <t>На каждый 1 см изменения толщины оснований добавлять или исключать к расценке 27-07-002-01</t>
  </si>
  <si>
    <r>
      <t>-4,868</t>
    </r>
    <r>
      <rPr>
        <i/>
        <sz val="6"/>
        <rFont val="Arial"/>
        <family val="2"/>
        <charset val="204"/>
      </rPr>
      <t xml:space="preserve">
-9,736 * 0,5</t>
    </r>
  </si>
  <si>
    <t>0,54
-2,63</t>
  </si>
  <si>
    <t>0,1
-0,49</t>
  </si>
  <si>
    <t>ТЕР27-07-001-01</t>
  </si>
  <si>
    <t>Устройство асфальтобетонных покрытий дорожек и тротуаров однослойных из литой мелкозернистой асфальтобетонной смеси толщиной 3 см</t>
  </si>
  <si>
    <t>15,12
36,8</t>
  </si>
  <si>
    <t>0,05
0,12</t>
  </si>
  <si>
    <t>ТССЦ-410-0054</t>
  </si>
  <si>
    <t>Асфальт литой для покрытий тротуаров тип II (жесткий)</t>
  </si>
  <si>
    <r>
      <t>-17,37376</t>
    </r>
    <r>
      <rPr>
        <i/>
        <sz val="6"/>
        <rFont val="Arial"/>
        <family val="2"/>
        <charset val="204"/>
      </rPr>
      <t xml:space="preserve">
-34,74752 * 0,5</t>
    </r>
  </si>
  <si>
    <t>ТССЦ-410-0013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</si>
  <si>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III, тип Д</t>
  </si>
  <si>
    <r>
      <t>17,37376</t>
    </r>
    <r>
      <rPr>
        <i/>
        <sz val="6"/>
        <rFont val="Arial"/>
        <family val="2"/>
        <charset val="204"/>
      </rPr>
      <t xml:space="preserve">
34,74752 * 0,5</t>
    </r>
  </si>
  <si>
    <t>ТЕР27-07-001-02</t>
  </si>
  <si>
    <t>На каждые 0,5 см изменения толщины покрытия добавлять к расценке 27-07-001-01</t>
  </si>
  <si>
    <r>
      <t>9,736</t>
    </r>
    <r>
      <rPr>
        <i/>
        <sz val="6"/>
        <rFont val="Arial"/>
        <family val="2"/>
        <charset val="204"/>
      </rPr>
      <t xml:space="preserve">
19,472 * 0,5</t>
    </r>
  </si>
  <si>
    <t>2,32
22,59</t>
  </si>
  <si>
    <r>
      <t>-11,78056</t>
    </r>
    <r>
      <rPr>
        <i/>
        <sz val="6"/>
        <rFont val="Arial"/>
        <family val="2"/>
        <charset val="204"/>
      </rPr>
      <t xml:space="preserve">
-23,56112 * 0,5</t>
    </r>
  </si>
  <si>
    <r>
      <t>11,78056</t>
    </r>
    <r>
      <rPr>
        <i/>
        <sz val="6"/>
        <rFont val="Arial"/>
        <family val="2"/>
        <charset val="204"/>
      </rPr>
      <t xml:space="preserve">
23,56112 * 0,5</t>
    </r>
  </si>
  <si>
    <t>ТЕР27-02-010-02</t>
  </si>
  <si>
    <t>Установка бортовых камней бетонных: при других видах покрытий</t>
  </si>
  <si>
    <t>100 м бортового камня</t>
  </si>
  <si>
    <r>
      <t>5,51</t>
    </r>
    <r>
      <rPr>
        <i/>
        <sz val="6"/>
        <rFont val="Arial"/>
        <family val="2"/>
        <charset val="204"/>
      </rPr>
      <t xml:space="preserve">
11,02 * 0,5</t>
    </r>
  </si>
  <si>
    <t>76,08
419,2</t>
  </si>
  <si>
    <t>0,68
3,75</t>
  </si>
  <si>
    <r>
      <t>Бетонный бортовой камень БР 100.20.8 (184/1,18/6,96х1,03=23,08)</t>
    </r>
    <r>
      <rPr>
        <i/>
        <sz val="6"/>
        <rFont val="Arial"/>
        <family val="2"/>
        <charset val="204"/>
      </rPr>
      <t xml:space="preserve">
МАТ=184/1,18/6,96*1,03</t>
    </r>
  </si>
  <si>
    <r>
      <t>551</t>
    </r>
    <r>
      <rPr>
        <i/>
        <sz val="6"/>
        <rFont val="Arial"/>
        <family val="2"/>
        <charset val="204"/>
      </rPr>
      <t xml:space="preserve">
1102 * 0,5</t>
    </r>
  </si>
  <si>
    <r>
      <t>23,08</t>
    </r>
    <r>
      <rPr>
        <i/>
        <sz val="6"/>
        <rFont val="Arial"/>
        <family val="2"/>
        <charset val="204"/>
      </rPr>
      <t xml:space="preserve">
184/1,18/6,96*1,03</t>
    </r>
  </si>
  <si>
    <t>ТССЦпг-01-01-01-043</t>
  </si>
  <si>
    <t>Погрузочные работы при автомобильных перевозках: мусора строительного с погрузкой экскаваторами емкостью ковша до 0,5 м3 (48,68х1,6=77,89т)</t>
  </si>
  <si>
    <t>ТССЦпг-03-21-01-015</t>
  </si>
  <si>
    <t>Перевозка грузов автомобилями-самосвалами грузоподъемностью 10 т, работающих вне карьера, на расстояние: до 15 км I класс груза</t>
  </si>
  <si>
    <t>Итоги по разделу 1 Отмостка :</t>
  </si>
  <si>
    <t xml:space="preserve">  Благоустройство (ремонтно-строительные)</t>
  </si>
  <si>
    <t xml:space="preserve">  Земляные работы, выполняемые ручным способом</t>
  </si>
  <si>
    <t xml:space="preserve">  Автомобильные дороги</t>
  </si>
  <si>
    <t xml:space="preserve">  Итого по разделу 1 Отмостка</t>
  </si>
  <si>
    <t>Раздел 2. Тротуар</t>
  </si>
  <si>
    <t>93,57
93,72</t>
  </si>
  <si>
    <t>118
118,19</t>
  </si>
  <si>
    <r>
      <t>5,008</t>
    </r>
    <r>
      <rPr>
        <i/>
        <sz val="6"/>
        <rFont val="Arial"/>
        <family val="2"/>
        <charset val="204"/>
      </rPr>
      <t xml:space="preserve">
10,016 * 0,5</t>
    </r>
  </si>
  <si>
    <t>26,24
131,41</t>
  </si>
  <si>
    <t>3,17
15,88</t>
  </si>
  <si>
    <r>
      <t>-10,016</t>
    </r>
    <r>
      <rPr>
        <i/>
        <sz val="6"/>
        <rFont val="Arial"/>
        <family val="2"/>
        <charset val="204"/>
      </rPr>
      <t xml:space="preserve">
-20,032 * 0,5</t>
    </r>
  </si>
  <si>
    <t>0,54
-5,41</t>
  </si>
  <si>
    <t>0,1
-1</t>
  </si>
  <si>
    <t>15,12
75,72</t>
  </si>
  <si>
    <t>0,05
0,25</t>
  </si>
  <si>
    <r>
      <t>-35,75712</t>
    </r>
    <r>
      <rPr>
        <i/>
        <sz val="6"/>
        <rFont val="Arial"/>
        <family val="2"/>
        <charset val="204"/>
      </rPr>
      <t xml:space="preserve">
-71,51424 * 0,5</t>
    </r>
  </si>
  <si>
    <r>
      <t>35,75712</t>
    </r>
    <r>
      <rPr>
        <i/>
        <sz val="6"/>
        <rFont val="Arial"/>
        <family val="2"/>
        <charset val="204"/>
      </rPr>
      <t xml:space="preserve">
71,51424 * 0,5</t>
    </r>
  </si>
  <si>
    <r>
      <t>20,032</t>
    </r>
    <r>
      <rPr>
        <i/>
        <sz val="6"/>
        <rFont val="Arial"/>
        <family val="2"/>
        <charset val="204"/>
      </rPr>
      <t xml:space="preserve">
40,064 * 0,5</t>
    </r>
  </si>
  <si>
    <t>2,32
46,47</t>
  </si>
  <si>
    <r>
      <t>-24,23872</t>
    </r>
    <r>
      <rPr>
        <i/>
        <sz val="6"/>
        <rFont val="Arial"/>
        <family val="2"/>
        <charset val="204"/>
      </rPr>
      <t xml:space="preserve">
-48,47744 * 0,5</t>
    </r>
  </si>
  <si>
    <r>
      <t>24,23872</t>
    </r>
    <r>
      <rPr>
        <i/>
        <sz val="6"/>
        <rFont val="Arial"/>
        <family val="2"/>
        <charset val="204"/>
      </rPr>
      <t xml:space="preserve">
48,47744 * 0,5</t>
    </r>
  </si>
  <si>
    <t>Погрузочные работы при автомобильных перевозках: мусора строительного с погрузкой экскаваторами емкостью ковша до 0,5 м3</t>
  </si>
  <si>
    <t>Итоги по разделу 2 Тротуар :</t>
  </si>
  <si>
    <t xml:space="preserve">  Итого по разделу 2 Тротуар</t>
  </si>
  <si>
    <t>Раздел 3. Проезд</t>
  </si>
  <si>
    <t>ТЕР27-03-008-04</t>
  </si>
  <si>
    <t>Разборка покрытий и оснований: асфальтобетонных</t>
  </si>
  <si>
    <t>100 м3 конструкций</t>
  </si>
  <si>
    <t>179,8
67,05</t>
  </si>
  <si>
    <t>45,63
17,02</t>
  </si>
  <si>
    <t>118
234,71</t>
  </si>
  <si>
    <t>ТЕР27-04-001-01</t>
  </si>
  <si>
    <t>Устройство подстилающих и выравнивающих слоев оснований: из песка</t>
  </si>
  <si>
    <t>100 м3 материала основания (в плотном теле)</t>
  </si>
  <si>
    <r>
      <t>0,37296</t>
    </r>
    <r>
      <rPr>
        <i/>
        <sz val="6"/>
        <rFont val="Arial"/>
        <family val="2"/>
        <charset val="204"/>
      </rPr>
      <t xml:space="preserve">
1,2432 * 0,3</t>
    </r>
  </si>
  <si>
    <t>15,72
5,86</t>
  </si>
  <si>
    <t>13,88
5,18</t>
  </si>
  <si>
    <t>ТССЦ-408-0122</t>
  </si>
  <si>
    <t>Песок природный для строительных работ средний</t>
  </si>
  <si>
    <r>
      <t>41,0256</t>
    </r>
    <r>
      <rPr>
        <i/>
        <sz val="6"/>
        <rFont val="Arial"/>
        <family val="2"/>
        <charset val="204"/>
      </rPr>
      <t xml:space="preserve">
136,752 * 0,3</t>
    </r>
  </si>
  <si>
    <t>ТЕР27-04-007-01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</si>
  <si>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 однослойных</t>
  </si>
  <si>
    <t>1000 м2 основания</t>
  </si>
  <si>
    <r>
      <t>0,09324</t>
    </r>
    <r>
      <rPr>
        <i/>
        <sz val="6"/>
        <rFont val="Arial"/>
        <family val="2"/>
        <charset val="204"/>
      </rPr>
      <t xml:space="preserve">
0,3108 * 0,3</t>
    </r>
  </si>
  <si>
    <t>36,96
3,45</t>
  </si>
  <si>
    <t>36,24
3,38</t>
  </si>
  <si>
    <t>ТССЦ-408-0018</t>
  </si>
  <si>
    <t>Щебень из природного камня для строительных работ марка 600, фракция 10-20 мм</t>
  </si>
  <si>
    <r>
      <t>-1,3986</t>
    </r>
    <r>
      <rPr>
        <i/>
        <sz val="6"/>
        <rFont val="Arial"/>
        <family val="2"/>
        <charset val="204"/>
      </rPr>
      <t xml:space="preserve">
-4,662 * 0,3</t>
    </r>
  </si>
  <si>
    <t>ТССЦ-408-0020</t>
  </si>
  <si>
    <t>Щебень из природного камня для строительных работ марка 600, фракция 40-70 мм</t>
  </si>
  <si>
    <r>
      <t>-17,62236</t>
    </r>
    <r>
      <rPr>
        <i/>
        <sz val="6"/>
        <rFont val="Arial"/>
        <family val="2"/>
        <charset val="204"/>
      </rPr>
      <t xml:space="preserve">
-58,7412 * 0,3</t>
    </r>
  </si>
  <si>
    <t>ТССЦ-408-0025</t>
  </si>
  <si>
    <t>Щебень из природного камня для строительных работ марка 300, фракция 5(3)-10 мм</t>
  </si>
  <si>
    <r>
      <t>19,02096</t>
    </r>
    <r>
      <rPr>
        <i/>
        <sz val="6"/>
        <rFont val="Arial"/>
        <family val="2"/>
        <charset val="204"/>
      </rPr>
      <t xml:space="preserve">
63,4032 * 0,3</t>
    </r>
  </si>
  <si>
    <t>ТЕР27-04-007-04</t>
  </si>
  <si>
    <t>На каждый 1 см изменения толщины слоя добавлять или исключать к расценкам 27-04-007-01, 27-04-007-02, 27-04-007-03</t>
  </si>
  <si>
    <r>
      <t>0,83916</t>
    </r>
    <r>
      <rPr>
        <i/>
        <sz val="6"/>
        <rFont val="Arial"/>
        <family val="2"/>
        <charset val="204"/>
      </rPr>
      <t xml:space="preserve">
2,7972 * 0,3</t>
    </r>
  </si>
  <si>
    <t>2,51
2,11</t>
  </si>
  <si>
    <r>
      <t>-10,573416</t>
    </r>
    <r>
      <rPr>
        <i/>
        <sz val="6"/>
        <rFont val="Arial"/>
        <family val="2"/>
        <charset val="204"/>
      </rPr>
      <t xml:space="preserve">
-35,24472 * 0,3</t>
    </r>
  </si>
  <si>
    <r>
      <t>10,573416</t>
    </r>
    <r>
      <rPr>
        <i/>
        <sz val="6"/>
        <rFont val="Arial"/>
        <family val="2"/>
        <charset val="204"/>
      </rPr>
      <t xml:space="preserve">
35,24472 * 0,3</t>
    </r>
  </si>
  <si>
    <t>ТЕР27-06-020-06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</si>
  <si>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</si>
  <si>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1000 м2 покрытия</t>
  </si>
  <si>
    <t>38,3
3,57</t>
  </si>
  <si>
    <t>19,05
1,78</t>
  </si>
  <si>
    <t>ТЕР27-06-021-06</t>
  </si>
  <si>
    <t>На каждые 0,5 см изменения толщины покрытия добавлять или исключать: к расценке 27-06-020-06</t>
  </si>
  <si>
    <t>0,09
0,03</t>
  </si>
  <si>
    <t>ТЕР27-06-020-02</t>
  </si>
  <si>
    <t>Устройство покрытия толщиной 4 см из горячих асфальтобетонных смесей плотных мелкозернистых типа АБВ, плотность каменных материалов: 3 т/м3 и более</t>
  </si>
  <si>
    <t>19,08
1,78</t>
  </si>
  <si>
    <t>ТССЦ-410-0001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</si>
  <si>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I, тип А</t>
  </si>
  <si>
    <r>
      <t>-9,51048</t>
    </r>
    <r>
      <rPr>
        <i/>
        <sz val="6"/>
        <rFont val="Arial"/>
        <family val="2"/>
        <charset val="204"/>
      </rPr>
      <t xml:space="preserve">
-31,7016 * 0,3</t>
    </r>
  </si>
  <si>
    <t>ТССЦ-410-0011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</si>
  <si>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III, тип В</t>
  </si>
  <si>
    <r>
      <t>9,51048</t>
    </r>
    <r>
      <rPr>
        <i/>
        <sz val="6"/>
        <rFont val="Arial"/>
        <family val="2"/>
        <charset val="204"/>
      </rPr>
      <t xml:space="preserve">
31,7016 * 0,3</t>
    </r>
  </si>
  <si>
    <r>
      <t>0,69</t>
    </r>
    <r>
      <rPr>
        <i/>
        <sz val="6"/>
        <rFont val="Arial"/>
        <family val="2"/>
        <charset val="204"/>
      </rPr>
      <t xml:space="preserve">
2,3 * 0,3</t>
    </r>
  </si>
  <si>
    <t>76,08
52,5</t>
  </si>
  <si>
    <t>0,68
0,47</t>
  </si>
  <si>
    <r>
      <t>Бетонный бортовой камень БР 100.30.15 (310/1,18/6,96х1,03=38,88)</t>
    </r>
    <r>
      <rPr>
        <i/>
        <sz val="6"/>
        <rFont val="Arial"/>
        <family val="2"/>
        <charset val="204"/>
      </rPr>
      <t xml:space="preserve">
МАТ=310/1,18/6,96*1,03</t>
    </r>
  </si>
  <si>
    <r>
      <t>69</t>
    </r>
    <r>
      <rPr>
        <i/>
        <sz val="6"/>
        <rFont val="Arial"/>
        <family val="2"/>
        <charset val="204"/>
      </rPr>
      <t xml:space="preserve">
230 * 0,3</t>
    </r>
  </si>
  <si>
    <r>
      <t>38,88</t>
    </r>
    <r>
      <rPr>
        <i/>
        <sz val="6"/>
        <rFont val="Arial"/>
        <family val="2"/>
        <charset val="204"/>
      </rPr>
      <t xml:space="preserve">
310/1,18/6,96*1,03</t>
    </r>
  </si>
  <si>
    <t>Итоги по разделу 3 Проезд :</t>
  </si>
  <si>
    <t xml:space="preserve">  Итого по разделу 3 Проезд</t>
  </si>
  <si>
    <t>Раздел 4. Площадка замощенная боусчаткой</t>
  </si>
  <si>
    <r>
      <t>0,03159</t>
    </r>
    <r>
      <rPr>
        <i/>
        <sz val="6"/>
        <rFont val="Arial"/>
        <family val="2"/>
        <charset val="204"/>
      </rPr>
      <t xml:space="preserve">
0,1053 * 0,3</t>
    </r>
  </si>
  <si>
    <t>118
3,73</t>
  </si>
  <si>
    <t>ТЕР11-01-001-02</t>
  </si>
  <si>
    <t>Уплотнение грунта: щебнем</t>
  </si>
  <si>
    <t>100 м2 площади уплотнения</t>
  </si>
  <si>
    <r>
      <t>0,1215</t>
    </r>
    <r>
      <rPr>
        <i/>
        <sz val="6"/>
        <rFont val="Arial"/>
        <family val="2"/>
        <charset val="204"/>
      </rPr>
      <t xml:space="preserve">
0,405 * 0,3</t>
    </r>
  </si>
  <si>
    <t>7,7
0,94</t>
  </si>
  <si>
    <t>0,88
0,11</t>
  </si>
  <si>
    <t>ТЕР06-01-001-01</t>
  </si>
  <si>
    <t>Устройство бетонной подготовки</t>
  </si>
  <si>
    <t>100 м3 бетона, бутобетона и железобетона в деле</t>
  </si>
  <si>
    <r>
      <t>0,006075</t>
    </r>
    <r>
      <rPr>
        <i/>
        <sz val="6"/>
        <rFont val="Arial"/>
        <family val="2"/>
        <charset val="204"/>
      </rPr>
      <t xml:space="preserve">
0,02025 * 0,3</t>
    </r>
  </si>
  <si>
    <t>180
1,09</t>
  </si>
  <si>
    <t>18
0,11</t>
  </si>
  <si>
    <t>ТССЦ-401-0061</t>
  </si>
  <si>
    <t>Бетон тяжелый, крупность заполнителя 20 мм, класс В3,5 (М50)</t>
  </si>
  <si>
    <r>
      <t>-0,61965</t>
    </r>
    <r>
      <rPr>
        <i/>
        <sz val="6"/>
        <rFont val="Arial"/>
        <family val="2"/>
        <charset val="204"/>
      </rPr>
      <t xml:space="preserve">
-2,0655 * 0,3</t>
    </r>
  </si>
  <si>
    <t>ТССЦ-401-0003</t>
  </si>
  <si>
    <t>Бетон тяжелый, класс В7,5 (М100)</t>
  </si>
  <si>
    <r>
      <t>0,61965</t>
    </r>
    <r>
      <rPr>
        <i/>
        <sz val="6"/>
        <rFont val="Arial"/>
        <family val="2"/>
        <charset val="204"/>
      </rPr>
      <t xml:space="preserve">
2,0655 * 0,3</t>
    </r>
  </si>
  <si>
    <t>ТССЦ-401-0005</t>
  </si>
  <si>
    <t>Бетон тяжелый, класс В12,5 (М150)</t>
  </si>
  <si>
    <r>
      <t>0,619665</t>
    </r>
    <r>
      <rPr>
        <i/>
        <sz val="6"/>
        <rFont val="Arial"/>
        <family val="2"/>
        <charset val="204"/>
      </rPr>
      <t xml:space="preserve">
2,06555 * 0,3</t>
    </r>
  </si>
  <si>
    <t>ТЕР27-07-003-01</t>
  </si>
  <si>
    <t>Устройство бетонных плитных тротуаров с заполнением швов: цементным раствором</t>
  </si>
  <si>
    <t>100 м2 тротуара</t>
  </si>
  <si>
    <t>49,92
6,07</t>
  </si>
  <si>
    <t>0,41
0,05</t>
  </si>
  <si>
    <t>ТССЦ-403-0104</t>
  </si>
  <si>
    <t>Плиты бетонные и цементно-песчаные для тротуаров, полов и облицовки, марки 300, толщина 35 мм</t>
  </si>
  <si>
    <r>
      <t>-12,15</t>
    </r>
    <r>
      <rPr>
        <i/>
        <sz val="6"/>
        <rFont val="Arial"/>
        <family val="2"/>
        <charset val="204"/>
      </rPr>
      <t xml:space="preserve">
-40,5 * 0,3</t>
    </r>
  </si>
  <si>
    <t>ТССЦ-403-8719</t>
  </si>
  <si>
    <t>Плитка тротуарная декоративная (брусчатка) "КИРПИЧИК", толщина 60 мм, серая</t>
  </si>
  <si>
    <r>
      <t>12,15</t>
    </r>
    <r>
      <rPr>
        <i/>
        <sz val="6"/>
        <rFont val="Arial"/>
        <family val="2"/>
        <charset val="204"/>
      </rPr>
      <t xml:space="preserve">
40,5 * 0,3</t>
    </r>
  </si>
  <si>
    <t>Итоги по разделу 4 Площадка замощенная боусчаткой :</t>
  </si>
  <si>
    <t xml:space="preserve">  Бетонные и железобетонные монолитные конструкции в промышленном строительстве</t>
  </si>
  <si>
    <t xml:space="preserve">  Итого по разделу 4 Площадка замощенная боусчаткой</t>
  </si>
  <si>
    <t>Раздел 5. Площадка для подвижных игр и тихого отдыха 1-4 классов баскетбольная площадка</t>
  </si>
  <si>
    <r>
      <t>0,48258</t>
    </r>
    <r>
      <rPr>
        <i/>
        <sz val="6"/>
        <rFont val="Arial"/>
        <family val="2"/>
        <charset val="204"/>
      </rPr>
      <t xml:space="preserve">
1,6086 * 0,3</t>
    </r>
  </si>
  <si>
    <t>118
56,94</t>
  </si>
  <si>
    <t>ТЕР01-02-007-01</t>
  </si>
  <si>
    <t>Уплотнение грунта оснований под полы промышленных цехов</t>
  </si>
  <si>
    <t>100 м2 уплотненной площади основания</t>
  </si>
  <si>
    <r>
      <t>2,298</t>
    </r>
    <r>
      <rPr>
        <i/>
        <sz val="6"/>
        <rFont val="Arial"/>
        <family val="2"/>
        <charset val="204"/>
      </rPr>
      <t xml:space="preserve">
7,66 * 0,3</t>
    </r>
  </si>
  <si>
    <t>0,81
1,86</t>
  </si>
  <si>
    <t>ТЕР27-04-016-04</t>
  </si>
  <si>
    <t>Устройство прослойки из нетканого синтетического материала (НСМ) в земляном полотне: сплошной</t>
  </si>
  <si>
    <t>1000 м2 поверхности</t>
  </si>
  <si>
    <r>
      <t>0,2298</t>
    </r>
    <r>
      <rPr>
        <i/>
        <sz val="6"/>
        <rFont val="Arial"/>
        <family val="2"/>
        <charset val="204"/>
      </rPr>
      <t xml:space="preserve">
0,766 * 0,3</t>
    </r>
  </si>
  <si>
    <t>30,75
7,07</t>
  </si>
  <si>
    <t>4,41
1,01</t>
  </si>
  <si>
    <t>ТССЦ-101-0792</t>
  </si>
  <si>
    <t>Полотно иглопробивное для дорожного строительства «Дорнит-2»</t>
  </si>
  <si>
    <t>10 м2</t>
  </si>
  <si>
    <r>
      <t>22,98</t>
    </r>
    <r>
      <rPr>
        <i/>
        <sz val="6"/>
        <rFont val="Arial"/>
        <family val="2"/>
        <charset val="204"/>
      </rPr>
      <t xml:space="preserve">
76,6 * 0,3</t>
    </r>
  </si>
  <si>
    <t>ТЕР27-04-001-04</t>
  </si>
  <si>
    <t>Устройство подстилающих и выравнивающих слоев оснований: из щебня</t>
  </si>
  <si>
    <t>24,19
5,56</t>
  </si>
  <si>
    <t>13,39
3,08</t>
  </si>
  <si>
    <r>
      <t>28,956</t>
    </r>
    <r>
      <rPr>
        <i/>
        <sz val="6"/>
        <rFont val="Arial"/>
        <family val="2"/>
        <charset val="204"/>
      </rPr>
      <t xml:space="preserve">
96,52 * 0,3</t>
    </r>
  </si>
  <si>
    <r>
      <t>0,16086</t>
    </r>
    <r>
      <rPr>
        <i/>
        <sz val="6"/>
        <rFont val="Arial"/>
        <family val="2"/>
        <charset val="204"/>
      </rPr>
      <t xml:space="preserve">
0,5362 * 0,3</t>
    </r>
  </si>
  <si>
    <t>15,72
2,53</t>
  </si>
  <si>
    <t>13,88
2,23</t>
  </si>
  <si>
    <r>
      <t>17,694</t>
    </r>
    <r>
      <rPr>
        <i/>
        <sz val="6"/>
        <rFont val="Arial"/>
        <family val="2"/>
        <charset val="204"/>
      </rPr>
      <t xml:space="preserve">
58,98 * 0,3</t>
    </r>
  </si>
  <si>
    <t>ТЕР11-01-038-03</t>
  </si>
  <si>
    <t>Устройство покрытий из плиток поливинилхлоридных: на мастике КН-3</t>
  </si>
  <si>
    <t>51,28
117,84</t>
  </si>
  <si>
    <t>0,03
0,07</t>
  </si>
  <si>
    <r>
      <t>Резиновая плитка EcoStep (1700/1.18/6.96х1,03=213,20)</t>
    </r>
    <r>
      <rPr>
        <i/>
        <sz val="6"/>
        <rFont val="Arial"/>
        <family val="2"/>
        <charset val="204"/>
      </rPr>
      <t xml:space="preserve">
МАТ=1700/1,18/6,96*1,03</t>
    </r>
  </si>
  <si>
    <r>
      <t>234,396</t>
    </r>
    <r>
      <rPr>
        <i/>
        <sz val="6"/>
        <rFont val="Arial"/>
        <family val="2"/>
        <charset val="204"/>
      </rPr>
      <t xml:space="preserve">
781,32 * 0,3</t>
    </r>
  </si>
  <si>
    <r>
      <t>213,2</t>
    </r>
    <r>
      <rPr>
        <i/>
        <sz val="6"/>
        <rFont val="Arial"/>
        <family val="2"/>
        <charset val="204"/>
      </rPr>
      <t xml:space="preserve">
1700/1,18/6,96*1,03</t>
    </r>
  </si>
  <si>
    <r>
      <t>0,756</t>
    </r>
    <r>
      <rPr>
        <i/>
        <sz val="6"/>
        <rFont val="Arial"/>
        <family val="2"/>
        <charset val="204"/>
      </rPr>
      <t xml:space="preserve">
2,52 * 0,3</t>
    </r>
  </si>
  <si>
    <t>76,08
57,52</t>
  </si>
  <si>
    <t>0,68
0,51</t>
  </si>
  <si>
    <t>Бордюр резиновый (1000/1,18/6,96х1,03=125,41)</t>
  </si>
  <si>
    <t>мп</t>
  </si>
  <si>
    <t>Итоги по разделу 5 Площадка для подвижных игр и тихого отдыха 1-4 классов баскетбольная площадка :</t>
  </si>
  <si>
    <t xml:space="preserve">  Земляные работы, выполняемые механизированным способом</t>
  </si>
  <si>
    <t xml:space="preserve">  Итого по разделу 5 Площадка для подвижных игр и тихого отдыха 1-4 классов баскетбольная площадка</t>
  </si>
  <si>
    <t>Раздел 8. Ограждение территории школы</t>
  </si>
  <si>
    <t>ТЕРр68-26-1</t>
  </si>
  <si>
    <t>Разборка деревянных заборов: инвентарных из готовых звеньев</t>
  </si>
  <si>
    <t>100 м2 забора</t>
  </si>
  <si>
    <t>15,15
24,09</t>
  </si>
  <si>
    <t>Демонтаж.Монтаж перегородок: стальных, консольных, сетчатых</t>
  </si>
  <si>
    <t>36,47
82,24</t>
  </si>
  <si>
    <t>0,217
0,49</t>
  </si>
  <si>
    <t>ТЕР09-08-002-07</t>
  </si>
  <si>
    <t>демонтаж.Устройство калиток из готовых металлических решетчатых панелей</t>
  </si>
  <si>
    <t>10 калиток</t>
  </si>
  <si>
    <t>2,317
0,93</t>
  </si>
  <si>
    <t>0,196
0,08</t>
  </si>
  <si>
    <t>ТЕР07-01-054-02</t>
  </si>
  <si>
    <t>Демонтаж. Установка железобетонных оград из панелей длиной : 3 м</t>
  </si>
  <si>
    <t>100 м ограды</t>
  </si>
  <si>
    <t>79,352
36,11</t>
  </si>
  <si>
    <t>26,568
12,09</t>
  </si>
  <si>
    <t>ТССЦпг-03-21-01-012</t>
  </si>
  <si>
    <t>Перевозка грузов автомобилями-самосвалами грузоподъемностью 10 т, работающих вне карьера, на расстояние: до 12 км I класс груза</t>
  </si>
  <si>
    <t>Итоги по разделу 8 Ограждение территории школы :</t>
  </si>
  <si>
    <t xml:space="preserve">  Бетонные и железобетонные сборные конструкции в промышленном строительстве</t>
  </si>
  <si>
    <t xml:space="preserve">  Итого по разделу 8 Ограждение территории школы</t>
  </si>
  <si>
    <t>Смета №02-01-03, Наружная отделка фасада. Главный вход. Козырьки.</t>
  </si>
  <si>
    <t>Раздел 1. Наружная отделка фасада.</t>
  </si>
  <si>
    <t>Вентилируемые фасады.</t>
  </si>
  <si>
    <t>ТЕР08-07-001-02</t>
  </si>
  <si>
    <t>Установка и разборка наружных инвентарных лесов высотой до 16 м трубчатых для прочих отделочных работ</t>
  </si>
  <si>
    <t>100 м2 вертикальной проекции для наружных лесов</t>
  </si>
  <si>
    <r>
      <t>8,29</t>
    </r>
    <r>
      <rPr>
        <i/>
        <sz val="6"/>
        <rFont val="Arial"/>
        <family val="2"/>
        <charset val="204"/>
      </rPr>
      <t xml:space="preserve">
16,58 * 0,5</t>
    </r>
  </si>
  <si>
    <t>43,5
360,62</t>
  </si>
  <si>
    <t>ТЕР15-01-065-01</t>
  </si>
  <si>
    <r>
      <t>Наружная облицовка поверхности стен сайдингом металлическим с полимерным покрытием с устройством металлического каркаса и теплоизоляционного слоя</t>
    </r>
    <r>
      <rPr>
        <i/>
        <sz val="6"/>
        <rFont val="Arial"/>
        <family val="2"/>
        <charset val="204"/>
      </rPr>
      <t xml:space="preserve">
2 690,63 = 9 686,00 - 913 x 0,06 - 402,98 x 17,18 - 217,4 x 0,08</t>
    </r>
  </si>
  <si>
    <t>175,61
1455,81</t>
  </si>
  <si>
    <t>Коммерческое предложение</t>
  </si>
  <si>
    <t>Металлосайдинг "Корабельная доска" (574/1,2/5,62х1,03=87,67)</t>
  </si>
  <si>
    <r>
      <t>853,87</t>
    </r>
    <r>
      <rPr>
        <i/>
        <sz val="6"/>
        <rFont val="Arial"/>
        <family val="2"/>
        <charset val="204"/>
      </rPr>
      <t xml:space="preserve">
1707,74 * 0,5</t>
    </r>
  </si>
  <si>
    <t>Утеплитель Евроизол ЭКО 90 (100мм) (290/1,2/5,62х1,03=44,29)</t>
  </si>
  <si>
    <t>Подсистема для устройства фасада (включая крепеж) (468/1,2/5,62х1,03=71,48)</t>
  </si>
  <si>
    <r>
      <t>829</t>
    </r>
    <r>
      <rPr>
        <i/>
        <sz val="6"/>
        <rFont val="Arial"/>
        <family val="2"/>
        <charset val="204"/>
      </rPr>
      <t xml:space="preserve">
1658 * 0,5</t>
    </r>
  </si>
  <si>
    <t>Изоспан Д (1300руб/70м2=18,57/1,2/5,62х1,03= 2,83)</t>
  </si>
  <si>
    <t>Отливы для цоколя (110/1,2/5,62х1,03=16,8)</t>
  </si>
  <si>
    <r>
      <t>160</t>
    </r>
    <r>
      <rPr>
        <i/>
        <sz val="6"/>
        <rFont val="Arial"/>
        <family val="2"/>
        <charset val="204"/>
      </rPr>
      <t xml:space="preserve">
320 * 0,5</t>
    </r>
  </si>
  <si>
    <t>Наружная отделка цоколя.</t>
  </si>
  <si>
    <t>Очистка вручную поверхности фасадов от перхлорвиниловых и масляных красок с земли и лесов</t>
  </si>
  <si>
    <t>20,8
42,64</t>
  </si>
  <si>
    <t>ТЕР15-02-036-01</t>
  </si>
  <si>
    <r>
      <t>Штукатурка по сетке без устройства каркаса улучшенная стен</t>
    </r>
    <r>
      <rPr>
        <i/>
        <sz val="6"/>
        <rFont val="Arial"/>
        <family val="2"/>
        <charset val="204"/>
      </rPr>
      <t xml:space="preserve">
5 959,62 = 5 966,11 - 0,013 x 499,01</t>
    </r>
  </si>
  <si>
    <t>129,95
266,4</t>
  </si>
  <si>
    <t>1,44
2,95</t>
  </si>
  <si>
    <t>ТССЦ-101-5178</t>
  </si>
  <si>
    <t>Портландцемент гидрофобный, марки 400</t>
  </si>
  <si>
    <t xml:space="preserve">    Справочно, в текущих ценах:</t>
  </si>
  <si>
    <t xml:space="preserve">  Итого по разделу 1 Наружная отделка фасада.</t>
  </si>
  <si>
    <t>Раздел 2. Наружная отделка главного входа.</t>
  </si>
  <si>
    <t>ТЕР15-02-001-01</t>
  </si>
  <si>
    <t>Улучшенная штукатурка фасадов цементно-известковым раствором по камню стен</t>
  </si>
  <si>
    <t>70,88
46,07</t>
  </si>
  <si>
    <t>2,78
1,81</t>
  </si>
  <si>
    <t xml:space="preserve">  Итого по разделу 2 Наружная отделка главного входа.</t>
  </si>
  <si>
    <t>16.07.2021.</t>
  </si>
  <si>
    <t>Акт №20</t>
  </si>
  <si>
    <t>Акт №21</t>
  </si>
  <si>
    <t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</t>
  </si>
  <si>
    <t>01.07.2021.</t>
  </si>
  <si>
    <t>выполнение 5</t>
  </si>
  <si>
    <t>ТССЦ-101-1712</t>
  </si>
  <si>
    <t>Шпатлевка клеевая</t>
  </si>
  <si>
    <t>ТССЦ-101-1959</t>
  </si>
  <si>
    <t>Краска водоэмульсионная ВЭАК-1180</t>
  </si>
  <si>
    <t>Шпаклевка "Кнауф-Финиш паста" (780/20=39/1,18/6,96х1,03=4,89)</t>
  </si>
  <si>
    <t>Краска водоэмульсионная DULUX TRADE (2068/5=413,6/1,18/6,96х1,03=51,87)</t>
  </si>
  <si>
    <t>М.П.</t>
  </si>
  <si>
    <t>Согласовано:  ___________________________</t>
  </si>
  <si>
    <t>Дата составления сметы: ___________________________</t>
  </si>
  <si>
    <t>10.08.2021.</t>
  </si>
  <si>
    <t>17.07.2021.</t>
  </si>
  <si>
    <t>выполнение 6</t>
  </si>
  <si>
    <t>Откосы внутренние</t>
  </si>
  <si>
    <t>28,07
88,81</t>
  </si>
  <si>
    <t>0,1
0,32</t>
  </si>
  <si>
    <t>91,84
290,56</t>
  </si>
  <si>
    <t>3,33
10,54</t>
  </si>
  <si>
    <t>6,55
20,72</t>
  </si>
  <si>
    <t>42,9
135,73</t>
  </si>
  <si>
    <t>0,02
0,06</t>
  </si>
  <si>
    <t>Откосы наружные</t>
  </si>
  <si>
    <t>ТЕР15-01-050-04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</si>
  <si>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</si>
  <si>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166,47
286,33</t>
  </si>
  <si>
    <t>0,08
0,14</t>
  </si>
  <si>
    <t>ТССЦ-101-6867</t>
  </si>
  <si>
    <t>Панели пластиковые для откосов "Реас Пласт" шириной 0,4 м, длиной 3,0 м, белые матовые, лакированные</t>
  </si>
  <si>
    <t>ТЕР10-01-036-01</t>
  </si>
  <si>
    <t>Установка уголков ПВХ на клее</t>
  </si>
  <si>
    <t>100 п. м</t>
  </si>
  <si>
    <t>6,7
58,29</t>
  </si>
  <si>
    <t>ТССЦ-101-5958</t>
  </si>
  <si>
    <t>Уголок ПВХ, размером 25х25 мм</t>
  </si>
  <si>
    <t>п.м</t>
  </si>
  <si>
    <t>ТССЦ-101-5959</t>
  </si>
  <si>
    <t>Уголок ПВХ, размером 30х30 мм</t>
  </si>
  <si>
    <t>Акт №22</t>
  </si>
  <si>
    <t>Акт №23</t>
  </si>
  <si>
    <t>Акт №24</t>
  </si>
  <si>
    <t>Акт №25</t>
  </si>
  <si>
    <r>
      <t>30,8208</t>
    </r>
    <r>
      <rPr>
        <i/>
        <sz val="6"/>
        <rFont val="Arial"/>
        <family val="2"/>
        <charset val="204"/>
      </rPr>
      <t xml:space="preserve">
38,526 * 0,8</t>
    </r>
  </si>
  <si>
    <t>42,9
1322,21</t>
  </si>
  <si>
    <t>0,02
0,62</t>
  </si>
  <si>
    <r>
      <t>-1,571864</t>
    </r>
    <r>
      <rPr>
        <i/>
        <sz val="6"/>
        <rFont val="Arial"/>
        <family val="2"/>
        <charset val="204"/>
      </rPr>
      <t xml:space="preserve">
-1,96483 * 0,8</t>
    </r>
  </si>
  <si>
    <r>
      <t>-1,941712</t>
    </r>
    <r>
      <rPr>
        <i/>
        <sz val="6"/>
        <rFont val="Arial"/>
        <family val="2"/>
        <charset val="204"/>
      </rPr>
      <t xml:space="preserve">
-2,42714 * 0,8</t>
    </r>
  </si>
  <si>
    <r>
      <t>1571,8608</t>
    </r>
    <r>
      <rPr>
        <i/>
        <sz val="6"/>
        <rFont val="Arial"/>
        <family val="2"/>
        <charset val="204"/>
      </rPr>
      <t xml:space="preserve">
1964,826 * 0,8</t>
    </r>
  </si>
  <si>
    <r>
      <t>1941,7104</t>
    </r>
    <r>
      <rPr>
        <i/>
        <sz val="6"/>
        <rFont val="Arial"/>
        <family val="2"/>
        <charset val="204"/>
      </rPr>
      <t xml:space="preserve">
2427,138 * 0,8</t>
    </r>
  </si>
  <si>
    <r>
      <t>1,18</t>
    </r>
    <r>
      <rPr>
        <i/>
        <sz val="6"/>
        <rFont val="Arial"/>
        <family val="2"/>
        <charset val="204"/>
      </rPr>
      <t xml:space="preserve">
1,475 * 0,8</t>
    </r>
  </si>
  <si>
    <t>42,9
50,62</t>
  </si>
  <si>
    <t>ТЕР17-01-008-01</t>
  </si>
  <si>
    <t>Установка нагревателей индивидуальных: водоводяных</t>
  </si>
  <si>
    <t>87,36
96,1</t>
  </si>
  <si>
    <t>0,99
1,09</t>
  </si>
  <si>
    <t>ТССЦ-301-1513</t>
  </si>
  <si>
    <t>Нагреватель индивидуальный водоводяной наружный диаметр корпуса 273 мм, длина 1,25 (со змеевиком диаметром 25х2 мм длиной 19,2 м, число витков 30), поверхность нагрева 1,6 м2</t>
  </si>
  <si>
    <t>Водонагреватель электрический накопительный V=50л. (8370/1,18/6,96х1,03=1049,71)</t>
  </si>
  <si>
    <t>Водонагреватель электрический накопительный V=100л. (11300/1,18/6,96х1,03=1417,18)</t>
  </si>
  <si>
    <t>Итоги по разделу 3 Сантехнические работы горячего водоснабжения :</t>
  </si>
  <si>
    <t>--</t>
  </si>
  <si>
    <t>ТССЦ-301-1521</t>
  </si>
  <si>
    <t>Унитаз-компакт «Комфорт»</t>
  </si>
  <si>
    <r>
      <t>Унитаз, бачок, крышка с сиденьем для инвалидов (11810/1,18/6,96*1,03=1481,14)</t>
    </r>
    <r>
      <rPr>
        <i/>
        <sz val="6"/>
        <rFont val="Arial"/>
        <family val="2"/>
        <charset val="204"/>
      </rPr>
      <t xml:space="preserve">
МАТ=11810/1,18/6,96*1,03</t>
    </r>
  </si>
  <si>
    <r>
      <t>1481,14</t>
    </r>
    <r>
      <rPr>
        <i/>
        <sz val="6"/>
        <rFont val="Arial"/>
        <family val="2"/>
        <charset val="204"/>
      </rPr>
      <t xml:space="preserve">
11810/1,18/6,96*1,03</t>
    </r>
  </si>
  <si>
    <t>Унитаз - компакт "Детский" (3100/1,18/6,96/1,03=388,78)</t>
  </si>
  <si>
    <t>компл</t>
  </si>
  <si>
    <t>Унитаз тарельчатый с косым выпуском (3410/1,18/6,96/1,03=427,66)</t>
  </si>
  <si>
    <t>Гофра для подключения к унитазу (177/1,18/6,96х1,03=22,19)</t>
  </si>
  <si>
    <t>ТССЦ-301-1265</t>
  </si>
  <si>
    <t>Подводка гибкая армированная резиновая 800 мм</t>
  </si>
  <si>
    <t>ТЕР17-01-001-14</t>
  </si>
  <si>
    <t>Установка умывальников одиночных: с подводкой холодной и горячей воды</t>
  </si>
  <si>
    <t>21,65
75,78</t>
  </si>
  <si>
    <t>0,13
0,46</t>
  </si>
  <si>
    <t>ТССЦ-301-0825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</si>
  <si>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 размером 550х480х150 мм</t>
  </si>
  <si>
    <t>Умывальник керамический полукруглый детский (1360/1,18/6,96х1,03=170,56)</t>
  </si>
  <si>
    <t>Умывальник угловой детский для инвалидов (828/1,18/6,96/1,03=103,84)</t>
  </si>
  <si>
    <t>Умывальник керамический полукруглый (1205/1,18/6,96/1,03=151,12)</t>
  </si>
  <si>
    <t>ТЕР17-01-002-04</t>
  </si>
  <si>
    <t>Установка гарнитуры туалетной: вешалок, подстаканников, поручней для ванн и т.д.</t>
  </si>
  <si>
    <t>2,8
2,52</t>
  </si>
  <si>
    <t>ТССЦ-301-1528</t>
  </si>
  <si>
    <t>Гарнитура туалетная: вешалки трехрожковые стальные с гальванопокрытием 285х80х25 мм</t>
  </si>
  <si>
    <t>Откидной поручень для унитаза (4500/1,18/6,96х1,03=564,36)</t>
  </si>
  <si>
    <t>Поручень для унитаза (3500/1,18/6,96х1,03=438,95)</t>
  </si>
  <si>
    <t>Поручень к угловому умывальнику (4500/1,18/6,96х1,03=564,36)</t>
  </si>
  <si>
    <t xml:space="preserve">  Фундаменты (ремонтно-строительные)</t>
  </si>
  <si>
    <t>ТЕР17-01-005-01</t>
  </si>
  <si>
    <t>Установка моек: на одно отделение</t>
  </si>
  <si>
    <t>17,32
17,32</t>
  </si>
  <si>
    <t>0,13
0,13</t>
  </si>
  <si>
    <t>ТССЦ-301-8638</t>
  </si>
  <si>
    <t>Сифон трубный для моек с отводным коленом 1 1/2"х50 мм</t>
  </si>
  <si>
    <t>ТЕР17-01-001-22</t>
  </si>
  <si>
    <t>Установка трапов диаметром : 50 мм</t>
  </si>
  <si>
    <t>ТССЦ-301-0635</t>
  </si>
  <si>
    <t>Итоги по разделу 5 Сантехнические работы. Канализация хозяйственно-бытовая (К3) :</t>
  </si>
  <si>
    <t xml:space="preserve">Смета №, Ремонт системы водоотведения </t>
  </si>
  <si>
    <t>ТЕРм08-03-594-17</t>
  </si>
  <si>
    <t>Светильник в подвесных потолках, устанавливаемый: на закладных деталях, количество ламп в светильнике до 4</t>
  </si>
  <si>
    <r>
      <t>0,68</t>
    </r>
    <r>
      <rPr>
        <i/>
        <sz val="6"/>
        <rFont val="Arial"/>
        <family val="2"/>
        <charset val="204"/>
      </rPr>
      <t xml:space="preserve">
1,36 * 0,5</t>
    </r>
  </si>
  <si>
    <t>131,2
89,22</t>
  </si>
  <si>
    <t>0,99
0,67</t>
  </si>
  <si>
    <r>
      <t>1,12</t>
    </r>
    <r>
      <rPr>
        <i/>
        <sz val="6"/>
        <rFont val="Arial"/>
        <family val="2"/>
        <charset val="204"/>
      </rPr>
      <t xml:space="preserve">
2,24 * 0,5</t>
    </r>
  </si>
  <si>
    <t>131,2
146,94</t>
  </si>
  <si>
    <t>0,99
1,11</t>
  </si>
  <si>
    <t>15,2
218,2</t>
  </si>
  <si>
    <t>21,84
11,14</t>
  </si>
  <si>
    <t>0,26
0,13</t>
  </si>
  <si>
    <t>27,76
1,25</t>
  </si>
  <si>
    <t>0,18
0,01</t>
  </si>
  <si>
    <t>20,33
6,1</t>
  </si>
  <si>
    <t>16,29
36,65</t>
  </si>
  <si>
    <t>33,2
1</t>
  </si>
  <si>
    <t>0,64
0,02</t>
  </si>
  <si>
    <t>4,49
71,59</t>
  </si>
  <si>
    <t>0,01
0,16</t>
  </si>
  <si>
    <t>5,39
4,85</t>
  </si>
  <si>
    <t>8,96
2,42</t>
  </si>
  <si>
    <t>0,06
0,02</t>
  </si>
  <si>
    <t>21,3
3,2</t>
  </si>
  <si>
    <t>0,19
0,03</t>
  </si>
  <si>
    <t>0,38
17,33</t>
  </si>
  <si>
    <t>Светильник ARS/R 4х18 (2334.62/1,18/6,96х1,03=292.79)</t>
  </si>
  <si>
    <r>
      <t>68</t>
    </r>
    <r>
      <rPr>
        <i/>
        <sz val="6"/>
        <rFont val="Arial"/>
        <family val="2"/>
        <charset val="204"/>
      </rPr>
      <t xml:space="preserve">
136 * 0,5</t>
    </r>
  </si>
  <si>
    <t>Светильник встраиваемый LED мощ. 30Вт IP30 L-office (3481/1,18/6,96х1,03=436,57)</t>
  </si>
  <si>
    <r>
      <t>112</t>
    </r>
    <r>
      <rPr>
        <i/>
        <sz val="6"/>
        <rFont val="Arial"/>
        <family val="2"/>
        <charset val="204"/>
      </rPr>
      <t xml:space="preserve">
224 * 0,5</t>
    </r>
  </si>
  <si>
    <t>Раздел 4. Заземление</t>
  </si>
  <si>
    <t>154
4,85</t>
  </si>
  <si>
    <t>ТЕР01-02-061-02</t>
  </si>
  <si>
    <t>Засыпка вручную траншей, пазух котлованов и ям, группа грунтов: 2</t>
  </si>
  <si>
    <t>97,2
3,06</t>
  </si>
  <si>
    <t>ТЕРм08-02-472-02</t>
  </si>
  <si>
    <t>Заземлитель горизонтальный из стали: полосовой сечением 160 мм2</t>
  </si>
  <si>
    <t>16,6
2,49</t>
  </si>
  <si>
    <t>0,22
0,03</t>
  </si>
  <si>
    <t>ТЕРм08-02-472-07</t>
  </si>
  <si>
    <t>Проводник заземляющий открыто по строительным основаниям: из полосовой стали сечением 160 мм2</t>
  </si>
  <si>
    <t>21,3
0,64</t>
  </si>
  <si>
    <t>0,25
0,01</t>
  </si>
  <si>
    <t>ТССЦ-101-2548</t>
  </si>
  <si>
    <t>Сталь полосовая 40х4 мм</t>
  </si>
  <si>
    <t>ТССЦ-101-1641</t>
  </si>
  <si>
    <t>Сталь угловая равнополочная, марка стали ВСт3кп2, размером 50x50x5 мм</t>
  </si>
  <si>
    <t>ТЕРм08-02-471-01</t>
  </si>
  <si>
    <t>Заземлитель вертикальный из угловой стали размером: 50х50х5 мм</t>
  </si>
  <si>
    <t>10,7
3,21</t>
  </si>
  <si>
    <t>0,19
0,06</t>
  </si>
  <si>
    <t>5,31
0,03</t>
  </si>
  <si>
    <t>3,83
0,02</t>
  </si>
  <si>
    <t>Итоги по разделу 4 Заземление :</t>
  </si>
  <si>
    <t xml:space="preserve">  Итого Строительные работы</t>
  </si>
  <si>
    <t xml:space="preserve">  Итого Монтажные работы</t>
  </si>
  <si>
    <t xml:space="preserve">  Итого по разделу 4 Заземление</t>
  </si>
  <si>
    <t>Раздел 5. Пусконаладочные работы</t>
  </si>
  <si>
    <t>ТЕРп01-11-028-01</t>
  </si>
  <si>
    <t>Измерение сопротивления изоляции мегаомметром: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</si>
  <si>
    <t>1 линия</t>
  </si>
  <si>
    <t>0,32
8,32</t>
  </si>
  <si>
    <t>ТЕРп01-11-013-01</t>
  </si>
  <si>
    <t>Замер полного сопротивления цепи «фаза-нуль»</t>
  </si>
  <si>
    <t>1 токоприемник</t>
  </si>
  <si>
    <t>1,22
14,64</t>
  </si>
  <si>
    <t>ТЕРп01-11-010-02</t>
  </si>
  <si>
    <t>Измерение сопротивления растеканию тока: контура с диагональю до 20 м</t>
  </si>
  <si>
    <t>1 измерение</t>
  </si>
  <si>
    <t>1,62
1,62</t>
  </si>
  <si>
    <t>ТЕРп01-11-010-01</t>
  </si>
  <si>
    <t>Измерение сопротивления растеканию тока: заземлителя</t>
  </si>
  <si>
    <t>1,22
1,22</t>
  </si>
  <si>
    <t>Итоги по разделу 5 Пусконаладочные работы :</t>
  </si>
  <si>
    <t xml:space="preserve">  Пусконаладочные работы: 'вхолостую' - 80%, 'под нагрузкой' - 20%</t>
  </si>
  <si>
    <t xml:space="preserve">  Итого по разделу 5 Пусконаладочные работы</t>
  </si>
  <si>
    <t xml:space="preserve">  Итого Прочие затраты</t>
  </si>
  <si>
    <r>
      <t>1,217</t>
    </r>
    <r>
      <rPr>
        <i/>
        <sz val="6"/>
        <rFont val="Arial"/>
        <family val="2"/>
        <charset val="204"/>
      </rPr>
      <t xml:space="preserve">
2,434 * 0,5</t>
    </r>
  </si>
  <si>
    <t>15,12
18,4</t>
  </si>
  <si>
    <t>0,05
0,06</t>
  </si>
  <si>
    <r>
      <t>-8,68688</t>
    </r>
    <r>
      <rPr>
        <i/>
        <sz val="6"/>
        <rFont val="Arial"/>
        <family val="2"/>
        <charset val="204"/>
      </rPr>
      <t xml:space="preserve">
-17,37376 * 0,5</t>
    </r>
  </si>
  <si>
    <r>
      <t>8,68688</t>
    </r>
    <r>
      <rPr>
        <i/>
        <sz val="6"/>
        <rFont val="Arial"/>
        <family val="2"/>
        <charset val="204"/>
      </rPr>
      <t xml:space="preserve">
17,37376 * 0,5</t>
    </r>
  </si>
  <si>
    <r>
      <t>4,868</t>
    </r>
    <r>
      <rPr>
        <i/>
        <sz val="6"/>
        <rFont val="Arial"/>
        <family val="2"/>
        <charset val="204"/>
      </rPr>
      <t xml:space="preserve">
9,736 * 0,5</t>
    </r>
  </si>
  <si>
    <t>2,32
11,29</t>
  </si>
  <si>
    <r>
      <t>-5,89028</t>
    </r>
    <r>
      <rPr>
        <i/>
        <sz val="6"/>
        <rFont val="Arial"/>
        <family val="2"/>
        <charset val="204"/>
      </rPr>
      <t xml:space="preserve">
-11,78056 * 0,5</t>
    </r>
  </si>
  <si>
    <r>
      <t>5,89028</t>
    </r>
    <r>
      <rPr>
        <i/>
        <sz val="6"/>
        <rFont val="Arial"/>
        <family val="2"/>
        <charset val="204"/>
      </rPr>
      <t xml:space="preserve">
11,78056 * 0,5</t>
    </r>
  </si>
  <si>
    <r>
      <t>2,755</t>
    </r>
    <r>
      <rPr>
        <i/>
        <sz val="6"/>
        <rFont val="Arial"/>
        <family val="2"/>
        <charset val="204"/>
      </rPr>
      <t xml:space="preserve">
5,51 * 0,5</t>
    </r>
  </si>
  <si>
    <t>76,08
209,6</t>
  </si>
  <si>
    <t>0,68
1,87</t>
  </si>
  <si>
    <r>
      <t>275,5</t>
    </r>
    <r>
      <rPr>
        <i/>
        <sz val="6"/>
        <rFont val="Arial"/>
        <family val="2"/>
        <charset val="204"/>
      </rPr>
      <t xml:space="preserve">
551 * 0,5</t>
    </r>
  </si>
  <si>
    <r>
      <t>3,0048</t>
    </r>
    <r>
      <rPr>
        <i/>
        <sz val="6"/>
        <rFont val="Arial"/>
        <family val="2"/>
        <charset val="204"/>
      </rPr>
      <t xml:space="preserve">
5,008 * 0,6</t>
    </r>
  </si>
  <si>
    <t>15,12
45,43</t>
  </si>
  <si>
    <t>0,05
0,15</t>
  </si>
  <si>
    <r>
      <t>-21,454272</t>
    </r>
    <r>
      <rPr>
        <i/>
        <sz val="6"/>
        <rFont val="Arial"/>
        <family val="2"/>
        <charset val="204"/>
      </rPr>
      <t xml:space="preserve">
-35,75712 * 0,6</t>
    </r>
  </si>
  <si>
    <r>
      <t>21,454272</t>
    </r>
    <r>
      <rPr>
        <i/>
        <sz val="6"/>
        <rFont val="Arial"/>
        <family val="2"/>
        <charset val="204"/>
      </rPr>
      <t xml:space="preserve">
35,75712 * 0,6</t>
    </r>
  </si>
  <si>
    <r>
      <t>12,0192</t>
    </r>
    <r>
      <rPr>
        <i/>
        <sz val="6"/>
        <rFont val="Arial"/>
        <family val="2"/>
        <charset val="204"/>
      </rPr>
      <t xml:space="preserve">
20,032 * 0,6</t>
    </r>
  </si>
  <si>
    <t>2,32
27,88</t>
  </si>
  <si>
    <r>
      <t>-14,543232</t>
    </r>
    <r>
      <rPr>
        <i/>
        <sz val="6"/>
        <rFont val="Arial"/>
        <family val="2"/>
        <charset val="204"/>
      </rPr>
      <t xml:space="preserve">
-24,23872 * 0,6</t>
    </r>
  </si>
  <si>
    <r>
      <t>14,543232</t>
    </r>
    <r>
      <rPr>
        <i/>
        <sz val="6"/>
        <rFont val="Arial"/>
        <family val="2"/>
        <charset val="204"/>
      </rPr>
      <t xml:space="preserve">
24,23872 * 0,6</t>
    </r>
  </si>
  <si>
    <t>15,72
13,68</t>
  </si>
  <si>
    <t>13,88
12,08</t>
  </si>
  <si>
    <t>36,96
8,04</t>
  </si>
  <si>
    <t>36,24
7,88</t>
  </si>
  <si>
    <t>2,51
4,91</t>
  </si>
  <si>
    <t>38,3
8,33</t>
  </si>
  <si>
    <t>19,05
4,14</t>
  </si>
  <si>
    <t>0,09
0,08</t>
  </si>
  <si>
    <r>
      <t>0,174048</t>
    </r>
    <r>
      <rPr>
        <i/>
        <sz val="6"/>
        <rFont val="Arial"/>
        <family val="2"/>
        <charset val="204"/>
      </rPr>
      <t xml:space="preserve">
0,21756 * 0,8</t>
    </r>
  </si>
  <si>
    <t>38,3
6,67</t>
  </si>
  <si>
    <t>19,08
3,32</t>
  </si>
  <si>
    <r>
      <t>-17,752896</t>
    </r>
    <r>
      <rPr>
        <i/>
        <sz val="6"/>
        <rFont val="Arial"/>
        <family val="2"/>
        <charset val="204"/>
      </rPr>
      <t xml:space="preserve">
-22,19112 * 0,8</t>
    </r>
  </si>
  <si>
    <r>
      <t>17,752896</t>
    </r>
    <r>
      <rPr>
        <i/>
        <sz val="6"/>
        <rFont val="Arial"/>
        <family val="2"/>
        <charset val="204"/>
      </rPr>
      <t xml:space="preserve">
22,19112 * 0,8</t>
    </r>
  </si>
  <si>
    <r>
      <t>1,288</t>
    </r>
    <r>
      <rPr>
        <i/>
        <sz val="6"/>
        <rFont val="Arial"/>
        <family val="2"/>
        <charset val="204"/>
      </rPr>
      <t xml:space="preserve">
1,61 * 0,8</t>
    </r>
  </si>
  <si>
    <t>76,08
97,99</t>
  </si>
  <si>
    <t>0,68
0,88</t>
  </si>
  <si>
    <r>
      <t>128,8</t>
    </r>
    <r>
      <rPr>
        <i/>
        <sz val="6"/>
        <rFont val="Arial"/>
        <family val="2"/>
        <charset val="204"/>
      </rPr>
      <t xml:space="preserve">
161 * 0,8</t>
    </r>
  </si>
  <si>
    <t>118
8,7</t>
  </si>
  <si>
    <t>7,7
2,18</t>
  </si>
  <si>
    <t>180
2,55</t>
  </si>
  <si>
    <t>18
0,26</t>
  </si>
  <si>
    <r>
      <t>0,14175</t>
    </r>
    <r>
      <rPr>
        <i/>
        <sz val="6"/>
        <rFont val="Arial"/>
        <family val="2"/>
        <charset val="204"/>
      </rPr>
      <t xml:space="preserve">
0,2835 * 0,5</t>
    </r>
  </si>
  <si>
    <t>49,92
7,08</t>
  </si>
  <si>
    <r>
      <t>-14,175</t>
    </r>
    <r>
      <rPr>
        <i/>
        <sz val="6"/>
        <rFont val="Arial"/>
        <family val="2"/>
        <charset val="204"/>
      </rPr>
      <t xml:space="preserve">
-28,35 * 0,5</t>
    </r>
  </si>
  <si>
    <r>
      <t>14,175</t>
    </r>
    <r>
      <rPr>
        <i/>
        <sz val="6"/>
        <rFont val="Arial"/>
        <family val="2"/>
        <charset val="204"/>
      </rPr>
      <t xml:space="preserve">
28,35 * 0,5</t>
    </r>
  </si>
  <si>
    <t>118
132,87</t>
  </si>
  <si>
    <t>0,81
4,34</t>
  </si>
  <si>
    <t>30,75
16,49</t>
  </si>
  <si>
    <t>4,41
2,36</t>
  </si>
  <si>
    <t>24,19
12,97</t>
  </si>
  <si>
    <t>13,39
7,18</t>
  </si>
  <si>
    <t>15,72
5,9</t>
  </si>
  <si>
    <t>13,88
5,21</t>
  </si>
  <si>
    <r>
      <t>2,681</t>
    </r>
    <r>
      <rPr>
        <i/>
        <sz val="6"/>
        <rFont val="Arial"/>
        <family val="2"/>
        <charset val="204"/>
      </rPr>
      <t xml:space="preserve">
5,362 * 0,5</t>
    </r>
  </si>
  <si>
    <t>51,28
137,48</t>
  </si>
  <si>
    <t>0,03
0,08</t>
  </si>
  <si>
    <r>
      <t>273,462</t>
    </r>
    <r>
      <rPr>
        <i/>
        <sz val="6"/>
        <rFont val="Arial"/>
        <family val="2"/>
        <charset val="204"/>
      </rPr>
      <t xml:space="preserve">
546,924 * 0,5</t>
    </r>
  </si>
  <si>
    <r>
      <t>0,882</t>
    </r>
    <r>
      <rPr>
        <i/>
        <sz val="6"/>
        <rFont val="Arial"/>
        <family val="2"/>
        <charset val="204"/>
      </rPr>
      <t xml:space="preserve">
1,764 * 0,5</t>
    </r>
  </si>
  <si>
    <t>76,08
67,1</t>
  </si>
  <si>
    <t>0,68
0,6</t>
  </si>
  <si>
    <t>Раздел 6. Цветник</t>
  </si>
  <si>
    <t>ТЕР47-01-049-01</t>
  </si>
  <si>
    <t>Подготовка почвы под цветники толщиной слоя насыпки 20 см</t>
  </si>
  <si>
    <t>100 м2 цветников</t>
  </si>
  <si>
    <t>46,7
168,82</t>
  </si>
  <si>
    <t>Итоги по разделу 6 Цветник :</t>
  </si>
  <si>
    <t xml:space="preserve">  Озеленение. Защитные лесонасаждения</t>
  </si>
  <si>
    <t xml:space="preserve">  Итого по разделу 6 Цветник</t>
  </si>
  <si>
    <t>установка решетчатого забора</t>
  </si>
  <si>
    <t>ТЕР09-08-001-01</t>
  </si>
  <si>
    <t>Установка металлических столбов высотой до 4 м: с погружением в бетонное основание (27 шт.)+калитка (1 шт)+ворота (2 шт0</t>
  </si>
  <si>
    <t>100 столбов</t>
  </si>
  <si>
    <t>35,64
10,69</t>
  </si>
  <si>
    <t>21,67
6,5</t>
  </si>
  <si>
    <t>Бетон тяжелый, класс В7,5 (М100) (подстилающий слой)</t>
  </si>
  <si>
    <t>ТССЦ-401-0025</t>
  </si>
  <si>
    <t>Бетон тяжелый, крупность заполнителя более 40 мм, класс В12,5 (М150)</t>
  </si>
  <si>
    <t>ТЕР06-01-015-07</t>
  </si>
  <si>
    <t>Установка закладных деталей весом: до 4 кг</t>
  </si>
  <si>
    <t>215,82
17,74</t>
  </si>
  <si>
    <t>0,15
0,01</t>
  </si>
  <si>
    <t>ТЕР09-05-002-02</t>
  </si>
  <si>
    <t>Электродуговая сварка при монтаже одноэтажных производственных зданий: опорных частей каркасов (колонны, подкрановые балки)</t>
  </si>
  <si>
    <t>10 т конструкций</t>
  </si>
  <si>
    <t>16,73
0,86</t>
  </si>
  <si>
    <t>ТССЦ-103-1522</t>
  </si>
  <si>
    <t>Трубы стальные квадратные (ГОСТ 8639-82) размером 80х80 мм. толщина стенки 4 мм</t>
  </si>
  <si>
    <t>ТССЦ-103-1531</t>
  </si>
  <si>
    <t>Трубы стальные квадратные (ГОСТ 8639-82) размером 100х100 мм, толщина стенки 6 мм</t>
  </si>
  <si>
    <t>ТССЦ-101-1755</t>
  </si>
  <si>
    <t>Сталь полосовая, марка стали Ст3сп шириной 50-200 мм толщиной 4-5 мм</t>
  </si>
  <si>
    <t>ТЕР09-08-002-05</t>
  </si>
  <si>
    <t>Устройство заграждений из готовых металлических решетчатых панелей: высотой до 2 м</t>
  </si>
  <si>
    <t>10 панелей</t>
  </si>
  <si>
    <t>7,11
19,2</t>
  </si>
  <si>
    <t>0,57
1,54</t>
  </si>
  <si>
    <t>16,73
3,37</t>
  </si>
  <si>
    <t>ТССЦ-103-1810</t>
  </si>
  <si>
    <t>Трубы стальные прямоугольные (ГОСТ 8645-86) размером 60х25 мм, толщина стенки 3 мм</t>
  </si>
  <si>
    <t>ТССЦ-103-1761</t>
  </si>
  <si>
    <t>Трубы стальные прямоугольные (ГОСТ 8645-86) размером 40х25 мм, толщина стенки 3 мм</t>
  </si>
  <si>
    <t>ТССЦ-103-1471</t>
  </si>
  <si>
    <t>Трубы стальные квадратные (ГОСТ 8639-82) размером 25х25 мм, толщина стенки 3 мм</t>
  </si>
  <si>
    <t>ТССЦ-101-4672</t>
  </si>
  <si>
    <t>Сталь полосовая 25х4 мм, марка Ст3сп</t>
  </si>
  <si>
    <t>ТЕР07-01-055-01</t>
  </si>
  <si>
    <t>Устройство ворот распашных с установкой столбов: металлических</t>
  </si>
  <si>
    <t>1940,2
19,4</t>
  </si>
  <si>
    <t>108,87
1,09</t>
  </si>
  <si>
    <t>16,73
0,22</t>
  </si>
  <si>
    <t>ТССЦ-101-0893</t>
  </si>
  <si>
    <t>Скобяные изделия при заполнении отдельными элементами дверей входных в здание двупольных</t>
  </si>
  <si>
    <t>Устройство калиток из готовых металлических решетчатых панелей</t>
  </si>
  <si>
    <t>3,31
0,33</t>
  </si>
  <si>
    <t>0,28
0,03</t>
  </si>
  <si>
    <t>16,73
0,06</t>
  </si>
  <si>
    <t>5,31
7,72</t>
  </si>
  <si>
    <t>71,06
51,65</t>
  </si>
  <si>
    <t>Установка металлических столбов высотой до 4 м: с погружением в бетонное основание</t>
  </si>
  <si>
    <t>35,64
52,39</t>
  </si>
  <si>
    <t>21,67
31,85</t>
  </si>
  <si>
    <t>215,82
86,93</t>
  </si>
  <si>
    <t>0,15
0,06</t>
  </si>
  <si>
    <t>16,73
4,23</t>
  </si>
  <si>
    <r>
      <t>1,45</t>
    </r>
    <r>
      <rPr>
        <i/>
        <sz val="6"/>
        <rFont val="Arial"/>
        <family val="2"/>
        <charset val="204"/>
      </rPr>
      <t xml:space="preserve">
14,5 * 0,1</t>
    </r>
  </si>
  <si>
    <t>7,11
10,31</t>
  </si>
  <si>
    <t>0,57
0,83</t>
  </si>
  <si>
    <r>
      <t>108,75</t>
    </r>
    <r>
      <rPr>
        <i/>
        <sz val="6"/>
        <rFont val="Arial"/>
        <family val="2"/>
        <charset val="204"/>
      </rPr>
      <t xml:space="preserve">
1087,5 * 0,1</t>
    </r>
  </si>
  <si>
    <r>
      <t>60,9</t>
    </r>
    <r>
      <rPr>
        <i/>
        <sz val="6"/>
        <rFont val="Arial"/>
        <family val="2"/>
        <charset val="204"/>
      </rPr>
      <t xml:space="preserve">
609 * 0,1</t>
    </r>
  </si>
  <si>
    <r>
      <t>0,02</t>
    </r>
    <r>
      <rPr>
        <i/>
        <sz val="6"/>
        <rFont val="Arial"/>
        <family val="2"/>
        <charset val="204"/>
      </rPr>
      <t xml:space="preserve">
0,2 * 0,1</t>
    </r>
  </si>
  <si>
    <t>3,31
0,07</t>
  </si>
  <si>
    <r>
      <t>0,000231</t>
    </r>
    <r>
      <rPr>
        <i/>
        <sz val="6"/>
        <rFont val="Arial"/>
        <family val="2"/>
        <charset val="204"/>
      </rPr>
      <t xml:space="preserve">
0,00231 * 0,1</t>
    </r>
  </si>
  <si>
    <t xml:space="preserve">16,73
</t>
  </si>
  <si>
    <r>
      <t>1,24</t>
    </r>
    <r>
      <rPr>
        <i/>
        <sz val="6"/>
        <rFont val="Arial"/>
        <family val="2"/>
        <charset val="204"/>
      </rPr>
      <t xml:space="preserve">
12,4 * 0,1</t>
    </r>
  </si>
  <si>
    <r>
      <t>0,38</t>
    </r>
    <r>
      <rPr>
        <i/>
        <sz val="6"/>
        <rFont val="Arial"/>
        <family val="2"/>
        <charset val="204"/>
      </rPr>
      <t xml:space="preserve">
3,8 * 0,1</t>
    </r>
  </si>
  <si>
    <t>ТССЦ-101-1845</t>
  </si>
  <si>
    <t>Винты самонарезающие с уплотнительной прокладкой 4,8х35 мм</t>
  </si>
  <si>
    <r>
      <t>3</t>
    </r>
    <r>
      <rPr>
        <i/>
        <sz val="6"/>
        <rFont val="Arial"/>
        <family val="2"/>
        <charset val="204"/>
      </rPr>
      <t xml:space="preserve">
30 * 0,1</t>
    </r>
  </si>
  <si>
    <r>
      <t>0,002</t>
    </r>
    <r>
      <rPr>
        <i/>
        <sz val="6"/>
        <rFont val="Arial"/>
        <family val="2"/>
        <charset val="204"/>
      </rPr>
      <t xml:space="preserve">
0,02 * 0,1</t>
    </r>
  </si>
  <si>
    <t>1940,2
3,88</t>
  </si>
  <si>
    <t>108,87
0,22</t>
  </si>
  <si>
    <r>
      <t>0,000714</t>
    </r>
    <r>
      <rPr>
        <i/>
        <sz val="6"/>
        <rFont val="Arial"/>
        <family val="2"/>
        <charset val="204"/>
      </rPr>
      <t xml:space="preserve">
0,00714 * 0,1</t>
    </r>
  </si>
  <si>
    <t>16,73
0,01</t>
  </si>
  <si>
    <r>
      <t>3,84</t>
    </r>
    <r>
      <rPr>
        <i/>
        <sz val="6"/>
        <rFont val="Arial"/>
        <family val="2"/>
        <charset val="204"/>
      </rPr>
      <t xml:space="preserve">
38,4 * 0,1</t>
    </r>
  </si>
  <si>
    <r>
      <t>1,14</t>
    </r>
    <r>
      <rPr>
        <i/>
        <sz val="6"/>
        <rFont val="Arial"/>
        <family val="2"/>
        <charset val="204"/>
      </rPr>
      <t xml:space="preserve">
11,4 * 0,1</t>
    </r>
  </si>
  <si>
    <r>
      <t>9,1</t>
    </r>
    <r>
      <rPr>
        <i/>
        <sz val="6"/>
        <rFont val="Arial"/>
        <family val="2"/>
        <charset val="204"/>
      </rPr>
      <t xml:space="preserve">
91 * 0,1</t>
    </r>
  </si>
  <si>
    <r>
      <t>0,14134</t>
    </r>
    <r>
      <rPr>
        <i/>
        <sz val="6"/>
        <rFont val="Arial"/>
        <family val="2"/>
        <charset val="204"/>
      </rPr>
      <t xml:space="preserve">
1,4134 * 0,1</t>
    </r>
  </si>
  <si>
    <t>5,31
0,75</t>
  </si>
  <si>
    <r>
      <t>0,07067</t>
    </r>
    <r>
      <rPr>
        <i/>
        <sz val="6"/>
        <rFont val="Arial"/>
        <family val="2"/>
        <charset val="204"/>
      </rPr>
      <t xml:space="preserve">
0,7067 * 0,1</t>
    </r>
  </si>
  <si>
    <t>3,83
0,27</t>
  </si>
  <si>
    <t>18.08.2021.</t>
  </si>
  <si>
    <t>Акт №26</t>
  </si>
  <si>
    <t>07.09.2021.</t>
  </si>
  <si>
    <t>19.08.2021.</t>
  </si>
  <si>
    <t>выполнение 7</t>
  </si>
  <si>
    <t>Акт №27</t>
  </si>
  <si>
    <t>Акт №28</t>
  </si>
  <si>
    <t>Акт №29</t>
  </si>
  <si>
    <t>Акт №30</t>
  </si>
  <si>
    <t>,</t>
  </si>
  <si>
    <t>76,08
122,49</t>
  </si>
  <si>
    <t>0,68
1,09</t>
  </si>
  <si>
    <t>08.09.2021.</t>
  </si>
  <si>
    <t>14.11.2021.</t>
  </si>
  <si>
    <t>выполнение 8</t>
  </si>
  <si>
    <t>Штукатурка по сетке без устройства каркаса улучшенная стен</t>
  </si>
  <si>
    <t>ТССЦ-101-1305</t>
  </si>
  <si>
    <t>Портландцемент общестроительного назначения бездобавочный, марки 400</t>
  </si>
  <si>
    <t>ТЕР15-04-007-03</t>
  </si>
  <si>
    <t>Окраска водно-дисперсионными акриловыми составами улучшенная: по сборным конструкциям стен, подготовленным под окраску</t>
  </si>
  <si>
    <t>32,73
67,1</t>
  </si>
  <si>
    <t>Итоги по разделу 1 Наружная отделка фасада. :</t>
  </si>
  <si>
    <t xml:space="preserve">  Материалы</t>
  </si>
  <si>
    <t>20,8
13,52</t>
  </si>
  <si>
    <t>6,55
4,26</t>
  </si>
  <si>
    <t>ТЕРр61-1-2</t>
  </si>
  <si>
    <t>Сплошное выравнивание штукатурки стен цементно-известковым раствором при толщине намета: до 10 мм</t>
  </si>
  <si>
    <t>42,37
27,54</t>
  </si>
  <si>
    <t>0,64
0,42</t>
  </si>
  <si>
    <t>ТЕР15-04-012-02</t>
  </si>
  <si>
    <t>Окраска фасадов с лесов с подготовкой поверхности кремнийорганическая</t>
  </si>
  <si>
    <t>13,95
9,07</t>
  </si>
  <si>
    <t>ТЕР15-01-063-02</t>
  </si>
  <si>
    <t>Наружная облицовка поверхности стен в вертикальном исполнении по металлическому каркасу (с его устройством) металлосайдингом без пароизоляционного слоя (Обшивка фронтона козырька главного входа)</t>
  </si>
  <si>
    <t>118,4
2,37</t>
  </si>
  <si>
    <t>0,29
0,01</t>
  </si>
  <si>
    <t>ТЕР11-01-047-01</t>
  </si>
  <si>
    <t>Устройство покрытий из плит керамогранитных размером 40х40 см (Площадка и ступени крыльца Лист 9-АС прим.№12)</t>
  </si>
  <si>
    <t>310,42
112,37</t>
  </si>
  <si>
    <t>1,72
0,62</t>
  </si>
  <si>
    <t>ТССЦ-101-4486</t>
  </si>
  <si>
    <t>ТССЦ-101-5581</t>
  </si>
  <si>
    <t>Итоги по разделу 2 Наружная отделка главного входа. :</t>
  </si>
  <si>
    <t>Раздел 3. Козырек №1 (2шт.)</t>
  </si>
  <si>
    <t>Разработка грунта вручную в траншеях глубиной до 2 м без креплений с откосами, группа грунтов 2 (Лист 19-АС, спец. конструктивных элементов. Фундамент= 0,4м3 х 2 крыльца= 0,8м3)</t>
  </si>
  <si>
    <t>154
1,23</t>
  </si>
  <si>
    <t>ТЕР06-01-001-13</t>
  </si>
  <si>
    <t>Устройство фундаментов-столбов бетонных (Лист АС-19 спец. конструктивных элементов поз. 6  (0,4м3 х 2 крыльца= 0,8м3)</t>
  </si>
  <si>
    <t>598,26
4,79</t>
  </si>
  <si>
    <t>18,62
0,15</t>
  </si>
  <si>
    <t>401-0023</t>
  </si>
  <si>
    <t>Бетон тяжелый, крупность заполнителя более 40 мм, класс В7,5 (М 100)</t>
  </si>
  <si>
    <t>ТССЦ-401-0026</t>
  </si>
  <si>
    <t>Бетон тяжелый, крупность заполнителя более 40 мм, класс В15 (М200)</t>
  </si>
  <si>
    <t>ТССЦ-204-0077</t>
  </si>
  <si>
    <t>Каркасы и сетки арматурные плоские, собранные и сваренные (связанные) в арматурные изделия, закладные и накладные детали без сварки</t>
  </si>
  <si>
    <t>Уплотнение грунта щебнем (площадка)</t>
  </si>
  <si>
    <t>7,7
0,3</t>
  </si>
  <si>
    <t>0,88
0,03</t>
  </si>
  <si>
    <t>ТЕР11-01-015-01</t>
  </si>
  <si>
    <t>Устройство покрытий: бетонных толщиной 30 мм</t>
  </si>
  <si>
    <t>40,43
1,58</t>
  </si>
  <si>
    <t>2,84
0,11</t>
  </si>
  <si>
    <t>ТЕР11-01-015-02</t>
  </si>
  <si>
    <t>Устройство покрытий: на каждые 5 мм изменения толщины покрытия добавлять или исключать к расценке 11-01-015-01</t>
  </si>
  <si>
    <t>1,19
-0,09</t>
  </si>
  <si>
    <t>0,19
-0,01</t>
  </si>
  <si>
    <t>ТССЦ-401-0086</t>
  </si>
  <si>
    <t>Бетон тяжелый, крупность заполнителя 10 мм, класс В15 (М200)</t>
  </si>
  <si>
    <t>Установка закладных деталей весом до 4 кг (Лист АС-19 спец. поз. 5)</t>
  </si>
  <si>
    <t>215,82
1,69</t>
  </si>
  <si>
    <t xml:space="preserve">0,15
</t>
  </si>
  <si>
    <t/>
  </si>
  <si>
    <t>ТЕР09-03-002-01</t>
  </si>
  <si>
    <t>Монтаж колонн одноэтажных и многоэтажных зданий и крановых эстакад высотой: до 25 м цельного сечения массой до 1,0 т</t>
  </si>
  <si>
    <t>10,47
2,24</t>
  </si>
  <si>
    <t>1,91
0,41</t>
  </si>
  <si>
    <t>ТССЦ-103-1533</t>
  </si>
  <si>
    <t>Трубы стальные квадратные (ГОСТ 8639-82) размером 100х100 мм, толщина стенки 8 мм</t>
  </si>
  <si>
    <t>ТЕР09-03-015-01</t>
  </si>
  <si>
    <t>Монтаж прогонов при шаге ферм до 12 м при высоте здания: до 25 м</t>
  </si>
  <si>
    <t>15,79
0,32</t>
  </si>
  <si>
    <t>1,56
0,03</t>
  </si>
  <si>
    <t>ТССЦ-103-1822</t>
  </si>
  <si>
    <t>Трубы стальные прямоугольные (ГОСТ 8645-86) размером 60х40 мм, толщина стенки 5 мм</t>
  </si>
  <si>
    <t>ТЕРм38-01-003-04</t>
  </si>
  <si>
    <t>Изготовление козырька (ферм</t>
  </si>
  <si>
    <t>120
16,1</t>
  </si>
  <si>
    <t>1,34
0,18</t>
  </si>
  <si>
    <t>ТССЦ-101-1026</t>
  </si>
  <si>
    <t>Швеллеры № 40 из стали марки Ст3сп</t>
  </si>
  <si>
    <t>10,47
1,4</t>
  </si>
  <si>
    <t>1,91
0,26</t>
  </si>
  <si>
    <t>ТССЦ-103-1762</t>
  </si>
  <si>
    <t>Трубы стальные прямоугольные (ГОСТ 8645-86) размером 40х25 мм, толщина стенки 3,5 мм</t>
  </si>
  <si>
    <t>ТССЦ-103-1718</t>
  </si>
  <si>
    <t>Трубы стальные прямоугольные (ГОСТ 8645-86) размером 25х15 мм, толщина стенки 2,5 мм</t>
  </si>
  <si>
    <t>ТЕРр69-2-1</t>
  </si>
  <si>
    <t>Сверление отверстий: в кирпичных стенах электроперфоратором диаметром до 20 мм, толщина стен 0,5 кирпича</t>
  </si>
  <si>
    <t>5,49
2,64</t>
  </si>
  <si>
    <t>ТССЦ-101-6790</t>
  </si>
  <si>
    <t>Анкер-болт для крепления кронштейнов размер 10х100 мм</t>
  </si>
  <si>
    <t>5,31
0,54</t>
  </si>
  <si>
    <t>35,5
1,78</t>
  </si>
  <si>
    <t>2,61
0,13</t>
  </si>
  <si>
    <t>ТССЦ-101-4505</t>
  </si>
  <si>
    <t>Поликарбонат сотовый толщиной 10 мм прозрачный</t>
  </si>
  <si>
    <t>Итоги по разделу 3 Козырек №1 (2шт.) :</t>
  </si>
  <si>
    <t xml:space="preserve">  Итого по разделу 3 Козырек №1 (2шт.)</t>
  </si>
  <si>
    <t>Раздел 4. Козырек №2 (4шт.)</t>
  </si>
  <si>
    <t>Изготовление козырьков</t>
  </si>
  <si>
    <t>120
9,72</t>
  </si>
  <si>
    <t>1,34
0,11</t>
  </si>
  <si>
    <t>101-1026</t>
  </si>
  <si>
    <t>(Прим.) Монтаж козырьков</t>
  </si>
  <si>
    <t>10,47
0,85</t>
  </si>
  <si>
    <t>1,91
0,15</t>
  </si>
  <si>
    <t xml:space="preserve">Сверление отверстий в кирпичных стенах электроперфоратором диаметром до 20 мм, толщина стен 0,5 кирпича </t>
  </si>
  <si>
    <t>5,49
5,27</t>
  </si>
  <si>
    <t>Огрунтовка металлических поверхностей за один раз грунтовкой ГФ-021</t>
  </si>
  <si>
    <t>5,31
0,12</t>
  </si>
  <si>
    <t>Окраска металлических огрунтованных поверхностей эмалью ПФ-115</t>
  </si>
  <si>
    <t>3,83
0,08</t>
  </si>
  <si>
    <t>Монтаж кровельного покрытия из профилированного листа при высоте здания до 25 м</t>
  </si>
  <si>
    <t>35,5
2,13</t>
  </si>
  <si>
    <t>2,61
0,16</t>
  </si>
  <si>
    <t>Итоги по разделу 4 Козырек №2 (4шт.) :</t>
  </si>
  <si>
    <t xml:space="preserve">  Итого по разделу 4 Козырек №2 (4шт.)</t>
  </si>
  <si>
    <t>Раздел 5. Козырек №3 (1шт.)</t>
  </si>
  <si>
    <t>120
2,65</t>
  </si>
  <si>
    <t>1,34
0,03</t>
  </si>
  <si>
    <t>10,47
0,24</t>
  </si>
  <si>
    <t>1,91
0,04</t>
  </si>
  <si>
    <t>5,49
1,32</t>
  </si>
  <si>
    <t>35,5
0,6</t>
  </si>
  <si>
    <t>2,61
0,04</t>
  </si>
  <si>
    <t>Итоги по разделу 5 Козырек №3 (1шт.) :</t>
  </si>
  <si>
    <t xml:space="preserve">  Итого по разделу 5 Козырек №3 (1шт.)</t>
  </si>
  <si>
    <t>Смета №, Наружная отделка фасада. Главный вход. Козырьки. (  с учетом исключаемых работ)</t>
  </si>
  <si>
    <t>Установка и разборка наружных инвентарных лесов высотой до 16 м: трубчатых для прочих отделочных работ</t>
  </si>
  <si>
    <t>43,5
721,23</t>
  </si>
  <si>
    <t>175,61
2911,61</t>
  </si>
  <si>
    <t>Металлосайдинг "Корабельная доска" (574/1,18/6,96х1,03=71,99)</t>
  </si>
  <si>
    <t>Утеплитель Евроизол ЭКО 90 (100мм) (290/1,18/6,96х1,03=36,37)</t>
  </si>
  <si>
    <t>Подсистема для устройства фасада (включая крепеж) (468/1,18/6,96х1,03=58,69)</t>
  </si>
  <si>
    <t>Прайс</t>
  </si>
  <si>
    <t>Отливы для цоколя (110/1,18/6,96х1,03=13,8)</t>
  </si>
  <si>
    <t xml:space="preserve">ВСЕГО  с НДС 20% </t>
  </si>
  <si>
    <t xml:space="preserve">Заменемые работы </t>
  </si>
  <si>
    <t xml:space="preserve">Остатки  по смете за минусои исключаемых работ </t>
  </si>
  <si>
    <t>7,11
103,1</t>
  </si>
  <si>
    <t>0,57
8,27</t>
  </si>
  <si>
    <t>3,31
0,66</t>
  </si>
  <si>
    <t>0,28
0,06</t>
  </si>
  <si>
    <t>16,73
0,04</t>
  </si>
  <si>
    <t>1940,2
38,8</t>
  </si>
  <si>
    <t>108,87
2,18</t>
  </si>
  <si>
    <t>16,73
0,12</t>
  </si>
  <si>
    <t>5,31
7,51</t>
  </si>
  <si>
    <t>3,83
2,71</t>
  </si>
  <si>
    <t>16.11.2021.</t>
  </si>
  <si>
    <r>
      <t>0,551</t>
    </r>
    <r>
      <rPr>
        <i/>
        <sz val="6"/>
        <rFont val="Arial"/>
        <family val="2"/>
        <charset val="204"/>
      </rPr>
      <t xml:space="preserve">
5,51 * 0,1</t>
    </r>
  </si>
  <si>
    <t>76,08
41,92</t>
  </si>
  <si>
    <t>0,68
0,37</t>
  </si>
  <si>
    <r>
      <t>55,1</t>
    </r>
    <r>
      <rPr>
        <i/>
        <sz val="6"/>
        <rFont val="Arial"/>
        <family val="2"/>
        <charset val="204"/>
      </rPr>
      <t xml:space="preserve">
551 * 0,1</t>
    </r>
  </si>
  <si>
    <t xml:space="preserve">   243 319 * 6,96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</si>
</sst>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3000000000000007"/>
      <name val="Arial"/>
      <family val="2"/>
      <charset val="204"/>
    </font>
    <font>
      <i/>
      <sz val="9.3000000000000007"/>
      <name val="Arial"/>
      <family val="2"/>
      <charset val="204"/>
    </font>
    <font>
      <i/>
      <sz val="9.3000000000000007"/>
      <name val="Arial Cyr"/>
      <charset val="204"/>
    </font>
    <font>
      <b/>
      <sz val="9.3000000000000007"/>
      <name val="Arial"/>
      <family val="2"/>
      <charset val="204"/>
    </font>
    <font>
      <b/>
      <i/>
      <sz val="9.3000000000000007"/>
      <name val="Arial"/>
      <family val="2"/>
      <charset val="204"/>
    </font>
    <font>
      <b/>
      <i/>
      <sz val="9.3000000000000007"/>
      <name val="Arial Cyr"/>
      <charset val="204"/>
    </font>
    <font>
      <sz val="9.3000000000000007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9"/>
      <name val="Arial Cyr"/>
      <charset val="204"/>
    </font>
    <font>
      <sz val="9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8"/>
      <name val="Courier New"/>
      <family val="3"/>
      <charset val="204"/>
    </font>
    <font>
      <sz val="9"/>
      <name val="Arial"/>
      <family val="2"/>
      <charset val="204"/>
    </font>
    <font>
      <i/>
      <sz val="6"/>
      <name val="Arial"/>
      <family val="2"/>
      <charset val="204"/>
    </font>
    <font>
      <b/>
      <sz val="9"/>
      <name val="Arial Cyr"/>
      <family val="2"/>
      <charset val="204"/>
    </font>
    <font>
      <sz val="9"/>
      <name val="Courier New"/>
      <family val="3"/>
      <charset val="204"/>
    </font>
    <font>
      <sz val="9"/>
      <name val="Arial Cyr"/>
      <charset val="204"/>
    </font>
    <font>
      <sz val="9"/>
      <color rgb="FFFF0000"/>
      <name val="Arial Cyr"/>
      <family val="2"/>
      <charset val="204"/>
    </font>
    <font>
      <sz val="9"/>
      <color rgb="FFFF0000"/>
      <name val="Calibri"/>
      <family val="2"/>
      <charset val="204"/>
      <scheme val="minor"/>
    </font>
    <font>
      <sz val="9.3000000000000007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</cellStyleXfs>
  <cellXfs count="746"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/>
    <xf numFmtId="0" fontId="11" fillId="0" borderId="0" xfId="0" applyFont="1" applyAlignment="1">
      <alignment horizontal="right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4" fontId="14" fillId="0" borderId="2" xfId="0" applyNumberFormat="1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8" fillId="0" borderId="0" xfId="1" applyFont="1"/>
    <xf numFmtId="0" fontId="19" fillId="0" borderId="0" xfId="1" applyFont="1" applyAlignment="1">
      <alignment horizontal="left"/>
    </xf>
    <xf numFmtId="0" fontId="18" fillId="0" borderId="13" xfId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0" fontId="19" fillId="0" borderId="0" xfId="1" applyFont="1" applyBorder="1"/>
    <xf numFmtId="0" fontId="19" fillId="0" borderId="0" xfId="1" applyFont="1" applyBorder="1" applyAlignment="1">
      <alignment horizontal="right"/>
    </xf>
    <xf numFmtId="0" fontId="18" fillId="0" borderId="0" xfId="1" applyFont="1" applyBorder="1" applyAlignment="1">
      <alignment horizontal="left"/>
    </xf>
    <xf numFmtId="0" fontId="18" fillId="0" borderId="2" xfId="1" applyFont="1" applyBorder="1" applyAlignment="1">
      <alignment horizontal="center" vertical="center"/>
    </xf>
    <xf numFmtId="2" fontId="21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49" fontId="23" fillId="0" borderId="2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23" fillId="0" borderId="2" xfId="1" applyFont="1" applyBorder="1" applyAlignment="1">
      <alignment horizontal="justify" vertical="center"/>
    </xf>
    <xf numFmtId="0" fontId="23" fillId="0" borderId="0" xfId="1" applyFont="1" applyAlignment="1">
      <alignment wrapText="1"/>
    </xf>
    <xf numFmtId="0" fontId="23" fillId="0" borderId="0" xfId="1" applyFont="1" applyAlignment="1">
      <alignment horizontal="center" wrapText="1"/>
    </xf>
    <xf numFmtId="0" fontId="23" fillId="0" borderId="0" xfId="1" applyFont="1" applyAlignment="1">
      <alignment horizontal="right"/>
    </xf>
    <xf numFmtId="0" fontId="23" fillId="0" borderId="2" xfId="1" applyFont="1" applyBorder="1" applyAlignment="1">
      <alignment horizontal="center" vertical="center" wrapText="1"/>
    </xf>
    <xf numFmtId="0" fontId="23" fillId="0" borderId="0" xfId="1" applyFont="1" applyAlignment="1"/>
    <xf numFmtId="0" fontId="23" fillId="0" borderId="13" xfId="1" applyFont="1" applyBorder="1" applyAlignment="1">
      <alignment horizontal="center"/>
    </xf>
    <xf numFmtId="1" fontId="19" fillId="0" borderId="16" xfId="1" applyNumberFormat="1" applyFont="1" applyBorder="1" applyAlignment="1">
      <alignment horizontal="center" vertical="center"/>
    </xf>
    <xf numFmtId="0" fontId="24" fillId="0" borderId="0" xfId="1" applyFont="1" applyAlignment="1">
      <alignment wrapText="1"/>
    </xf>
    <xf numFmtId="0" fontId="23" fillId="0" borderId="13" xfId="1" applyFont="1" applyBorder="1" applyAlignment="1">
      <alignment horizontal="center" wrapText="1"/>
    </xf>
    <xf numFmtId="4" fontId="23" fillId="0" borderId="13" xfId="1" applyNumberFormat="1" applyFont="1" applyBorder="1" applyAlignment="1">
      <alignment horizontal="center" vertical="top" wrapText="1"/>
    </xf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left" wrapText="1"/>
    </xf>
    <xf numFmtId="0" fontId="19" fillId="0" borderId="13" xfId="1" applyFont="1" applyBorder="1" applyAlignment="1">
      <alignment horizontal="center" wrapText="1"/>
    </xf>
    <xf numFmtId="49" fontId="25" fillId="2" borderId="0" xfId="1" applyNumberFormat="1" applyFont="1" applyFill="1" applyBorder="1" applyAlignment="1" applyProtection="1">
      <alignment horizontal="center" wrapText="1"/>
    </xf>
    <xf numFmtId="0" fontId="18" fillId="0" borderId="13" xfId="1" applyFont="1" applyFill="1" applyBorder="1" applyAlignment="1">
      <alignment horizontal="center" wrapText="1"/>
    </xf>
    <xf numFmtId="49" fontId="18" fillId="0" borderId="13" xfId="1" applyNumberFormat="1" applyFont="1" applyFill="1" applyBorder="1" applyAlignment="1">
      <alignment horizontal="center" wrapText="1"/>
    </xf>
    <xf numFmtId="14" fontId="18" fillId="0" borderId="13" xfId="1" applyNumberFormat="1" applyFont="1" applyFill="1" applyBorder="1" applyAlignment="1">
      <alignment horizontal="center" wrapText="1"/>
    </xf>
    <xf numFmtId="2" fontId="18" fillId="0" borderId="13" xfId="1" applyNumberFormat="1" applyFont="1" applyFill="1" applyBorder="1" applyAlignment="1">
      <alignment horizontal="center" wrapText="1"/>
    </xf>
    <xf numFmtId="0" fontId="25" fillId="0" borderId="0" xfId="1" applyFont="1" applyAlignment="1"/>
    <xf numFmtId="0" fontId="26" fillId="0" borderId="0" xfId="1" applyFont="1" applyAlignment="1">
      <alignment horizontal="center"/>
    </xf>
    <xf numFmtId="0" fontId="19" fillId="0" borderId="13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wrapText="1"/>
    </xf>
    <xf numFmtId="0" fontId="23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wrapText="1"/>
    </xf>
    <xf numFmtId="4" fontId="23" fillId="0" borderId="13" xfId="1" applyNumberFormat="1" applyFont="1" applyBorder="1" applyAlignment="1">
      <alignment horizontal="center" vertical="center" wrapText="1"/>
    </xf>
    <xf numFmtId="4" fontId="18" fillId="0" borderId="0" xfId="1" applyNumberFormat="1" applyFont="1"/>
    <xf numFmtId="0" fontId="19" fillId="0" borderId="2" xfId="1" applyFont="1" applyBorder="1" applyAlignment="1">
      <alignment wrapText="1"/>
    </xf>
    <xf numFmtId="4" fontId="23" fillId="0" borderId="2" xfId="1" applyNumberFormat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wrapText="1"/>
    </xf>
    <xf numFmtId="4" fontId="23" fillId="0" borderId="0" xfId="1" applyNumberFormat="1" applyFont="1" applyBorder="1" applyAlignment="1">
      <alignment horizontal="center" vertical="center" wrapText="1"/>
    </xf>
    <xf numFmtId="4" fontId="23" fillId="0" borderId="0" xfId="1" applyNumberFormat="1" applyFont="1" applyBorder="1" applyAlignment="1">
      <alignment horizontal="right" vertical="center" wrapText="1"/>
    </xf>
    <xf numFmtId="4" fontId="23" fillId="0" borderId="17" xfId="1" applyNumberFormat="1" applyFont="1" applyBorder="1" applyAlignment="1">
      <alignment horizontal="center" vertical="center" wrapText="1"/>
    </xf>
    <xf numFmtId="164" fontId="18" fillId="0" borderId="0" xfId="1" applyNumberFormat="1" applyFont="1"/>
    <xf numFmtId="0" fontId="27" fillId="0" borderId="0" xfId="1" applyFont="1"/>
    <xf numFmtId="0" fontId="18" fillId="0" borderId="0" xfId="1" applyFont="1" applyAlignment="1">
      <alignment horizontal="right"/>
    </xf>
    <xf numFmtId="4" fontId="23" fillId="0" borderId="16" xfId="1" quotePrefix="1" applyNumberFormat="1" applyFont="1" applyBorder="1" applyAlignment="1">
      <alignment horizontal="center" vertical="center" wrapText="1"/>
    </xf>
    <xf numFmtId="0" fontId="24" fillId="0" borderId="0" xfId="1" applyFont="1" applyAlignment="1"/>
    <xf numFmtId="0" fontId="18" fillId="0" borderId="0" xfId="1" applyFont="1" applyAlignment="1"/>
    <xf numFmtId="0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 wrapText="1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left" vertical="top"/>
    </xf>
    <xf numFmtId="4" fontId="3" fillId="0" borderId="0" xfId="0" applyNumberFormat="1" applyFont="1"/>
    <xf numFmtId="0" fontId="11" fillId="0" borderId="0" xfId="0" applyNumberFormat="1" applyFont="1" applyAlignment="1">
      <alignment horizontal="left"/>
    </xf>
    <xf numFmtId="0" fontId="28" fillId="0" borderId="0" xfId="0" applyFont="1" applyBorder="1" applyAlignment="1">
      <alignment horizontal="right" vertical="top"/>
    </xf>
    <xf numFmtId="0" fontId="16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/>
    </xf>
    <xf numFmtId="0" fontId="18" fillId="0" borderId="0" xfId="1" applyFont="1" applyAlignment="1">
      <alignment horizontal="left" wrapText="1"/>
    </xf>
    <xf numFmtId="0" fontId="23" fillId="0" borderId="13" xfId="1" applyFont="1" applyBorder="1" applyAlignment="1">
      <alignment horizont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0" fontId="19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wrapText="1"/>
    </xf>
    <xf numFmtId="0" fontId="18" fillId="0" borderId="0" xfId="1" applyFont="1" applyAlignment="1">
      <alignment horizontal="right"/>
    </xf>
    <xf numFmtId="4" fontId="3" fillId="0" borderId="2" xfId="0" applyNumberFormat="1" applyFont="1" applyBorder="1"/>
    <xf numFmtId="0" fontId="3" fillId="0" borderId="0" xfId="0" applyFont="1" applyAlignment="1">
      <alignment wrapText="1"/>
    </xf>
    <xf numFmtId="2" fontId="3" fillId="0" borderId="0" xfId="0" applyNumberFormat="1" applyFont="1"/>
    <xf numFmtId="2" fontId="6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left" vertical="top"/>
    </xf>
    <xf numFmtId="4" fontId="6" fillId="0" borderId="2" xfId="0" applyNumberFormat="1" applyFont="1" applyBorder="1" applyAlignment="1">
      <alignment horizontal="right" vertical="top" wrapText="1"/>
    </xf>
    <xf numFmtId="2" fontId="6" fillId="0" borderId="2" xfId="0" applyNumberFormat="1" applyFont="1" applyBorder="1"/>
    <xf numFmtId="4" fontId="6" fillId="0" borderId="2" xfId="0" applyNumberFormat="1" applyFont="1" applyBorder="1"/>
    <xf numFmtId="0" fontId="3" fillId="0" borderId="2" xfId="0" applyFont="1" applyBorder="1" applyAlignment="1">
      <alignment wrapText="1"/>
    </xf>
    <xf numFmtId="0" fontId="16" fillId="0" borderId="2" xfId="0" applyNumberFormat="1" applyFont="1" applyBorder="1" applyAlignment="1">
      <alignment horizontal="center" vertical="top"/>
    </xf>
    <xf numFmtId="0" fontId="18" fillId="0" borderId="0" xfId="1" applyFont="1" applyAlignment="1">
      <alignment horizontal="left" wrapText="1"/>
    </xf>
    <xf numFmtId="0" fontId="23" fillId="0" borderId="13" xfId="1" applyFont="1" applyBorder="1" applyAlignment="1">
      <alignment horizont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0" fontId="19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wrapText="1"/>
    </xf>
    <xf numFmtId="0" fontId="18" fillId="0" borderId="0" xfId="1" applyFont="1" applyAlignment="1">
      <alignment horizontal="right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right" vertical="top" wrapText="1"/>
    </xf>
    <xf numFmtId="2" fontId="16" fillId="0" borderId="2" xfId="0" applyNumberFormat="1" applyFont="1" applyBorder="1" applyAlignment="1">
      <alignment horizontal="right" vertical="top" wrapText="1"/>
    </xf>
    <xf numFmtId="4" fontId="3" fillId="3" borderId="2" xfId="0" applyNumberFormat="1" applyFont="1" applyFill="1" applyBorder="1"/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right"/>
    </xf>
    <xf numFmtId="0" fontId="16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/>
    <xf numFmtId="0" fontId="18" fillId="0" borderId="0" xfId="4" applyFont="1"/>
    <xf numFmtId="0" fontId="19" fillId="0" borderId="0" xfId="4" applyFont="1" applyAlignment="1">
      <alignment horizontal="left"/>
    </xf>
    <xf numFmtId="0" fontId="18" fillId="0" borderId="13" xfId="4" applyFont="1" applyBorder="1" applyAlignment="1">
      <alignment horizontal="center" vertical="center"/>
    </xf>
    <xf numFmtId="49" fontId="18" fillId="0" borderId="15" xfId="4" applyNumberFormat="1" applyFont="1" applyBorder="1" applyAlignment="1">
      <alignment horizontal="center" vertical="center"/>
    </xf>
    <xf numFmtId="0" fontId="19" fillId="0" borderId="0" xfId="4" applyFont="1" applyBorder="1"/>
    <xf numFmtId="0" fontId="19" fillId="0" borderId="0" xfId="4" applyFont="1" applyBorder="1" applyAlignment="1">
      <alignment horizontal="right"/>
    </xf>
    <xf numFmtId="0" fontId="18" fillId="0" borderId="0" xfId="4" applyFont="1" applyBorder="1" applyAlignment="1">
      <alignment horizontal="left"/>
    </xf>
    <xf numFmtId="0" fontId="18" fillId="0" borderId="2" xfId="4" applyFont="1" applyBorder="1" applyAlignment="1">
      <alignment horizontal="center" vertical="center"/>
    </xf>
    <xf numFmtId="2" fontId="21" fillId="0" borderId="2" xfId="4" applyNumberFormat="1" applyFont="1" applyBorder="1" applyAlignment="1">
      <alignment horizontal="center" vertical="center"/>
    </xf>
    <xf numFmtId="0" fontId="21" fillId="0" borderId="0" xfId="4" applyFont="1" applyAlignment="1">
      <alignment vertical="center"/>
    </xf>
    <xf numFmtId="49" fontId="23" fillId="0" borderId="2" xfId="4" applyNumberFormat="1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23" fillId="0" borderId="2" xfId="4" applyFont="1" applyBorder="1" applyAlignment="1">
      <alignment horizontal="justify" vertical="center"/>
    </xf>
    <xf numFmtId="0" fontId="23" fillId="0" borderId="0" xfId="4" applyFont="1" applyAlignment="1">
      <alignment wrapText="1"/>
    </xf>
    <xf numFmtId="0" fontId="23" fillId="0" borderId="0" xfId="4" applyFont="1" applyAlignment="1">
      <alignment horizontal="center" wrapText="1"/>
    </xf>
    <xf numFmtId="0" fontId="23" fillId="0" borderId="0" xfId="4" applyFont="1" applyAlignment="1">
      <alignment horizontal="right"/>
    </xf>
    <xf numFmtId="0" fontId="23" fillId="0" borderId="2" xfId="4" applyFont="1" applyBorder="1" applyAlignment="1">
      <alignment horizontal="center" vertical="center" wrapText="1"/>
    </xf>
    <xf numFmtId="0" fontId="23" fillId="0" borderId="0" xfId="4" applyFont="1" applyAlignment="1"/>
    <xf numFmtId="0" fontId="23" fillId="0" borderId="0" xfId="4" applyFont="1" applyAlignment="1">
      <alignment horizontal="right"/>
    </xf>
    <xf numFmtId="0" fontId="23" fillId="0" borderId="13" xfId="4" applyFont="1" applyBorder="1" applyAlignment="1">
      <alignment horizontal="center"/>
    </xf>
    <xf numFmtId="1" fontId="19" fillId="0" borderId="16" xfId="4" applyNumberFormat="1" applyFont="1" applyBorder="1" applyAlignment="1">
      <alignment horizontal="center" vertical="center"/>
    </xf>
    <xf numFmtId="0" fontId="24" fillId="0" borderId="0" xfId="4" applyFont="1" applyAlignment="1">
      <alignment wrapText="1"/>
    </xf>
    <xf numFmtId="0" fontId="23" fillId="0" borderId="13" xfId="4" applyFont="1" applyBorder="1" applyAlignment="1">
      <alignment horizontal="center" wrapText="1"/>
    </xf>
    <xf numFmtId="4" fontId="23" fillId="0" borderId="13" xfId="4" applyNumberFormat="1" applyFont="1" applyBorder="1" applyAlignment="1">
      <alignment horizontal="center" vertical="top" wrapText="1"/>
    </xf>
    <xf numFmtId="0" fontId="18" fillId="0" borderId="0" xfId="4" applyFont="1" applyAlignment="1">
      <alignment wrapText="1"/>
    </xf>
    <xf numFmtId="0" fontId="18" fillId="0" borderId="0" xfId="4" applyFont="1" applyBorder="1" applyAlignment="1">
      <alignment wrapText="1"/>
    </xf>
    <xf numFmtId="0" fontId="18" fillId="0" borderId="0" xfId="4" applyFont="1" applyAlignment="1">
      <alignment horizontal="left" wrapText="1"/>
    </xf>
    <xf numFmtId="0" fontId="19" fillId="0" borderId="13" xfId="4" applyFont="1" applyBorder="1" applyAlignment="1">
      <alignment horizontal="center" wrapText="1"/>
    </xf>
    <xf numFmtId="49" fontId="25" fillId="2" borderId="0" xfId="4" applyNumberFormat="1" applyFont="1" applyFill="1" applyBorder="1" applyAlignment="1" applyProtection="1">
      <alignment horizontal="center" wrapText="1"/>
    </xf>
    <xf numFmtId="0" fontId="18" fillId="0" borderId="13" xfId="4" applyFont="1" applyFill="1" applyBorder="1" applyAlignment="1">
      <alignment horizontal="center" wrapText="1"/>
    </xf>
    <xf numFmtId="49" fontId="18" fillId="0" borderId="13" xfId="4" applyNumberFormat="1" applyFont="1" applyFill="1" applyBorder="1" applyAlignment="1">
      <alignment horizontal="center" wrapText="1"/>
    </xf>
    <xf numFmtId="14" fontId="18" fillId="0" borderId="13" xfId="4" applyNumberFormat="1" applyFont="1" applyFill="1" applyBorder="1" applyAlignment="1">
      <alignment horizontal="center" wrapText="1"/>
    </xf>
    <xf numFmtId="2" fontId="18" fillId="0" borderId="13" xfId="4" applyNumberFormat="1" applyFont="1" applyFill="1" applyBorder="1" applyAlignment="1">
      <alignment horizontal="center" wrapText="1"/>
    </xf>
    <xf numFmtId="0" fontId="25" fillId="0" borderId="0" xfId="4" applyFont="1" applyAlignment="1"/>
    <xf numFmtId="0" fontId="26" fillId="0" borderId="0" xfId="4" applyFont="1" applyAlignment="1">
      <alignment horizontal="center"/>
    </xf>
    <xf numFmtId="0" fontId="19" fillId="0" borderId="13" xfId="4" applyFont="1" applyBorder="1" applyAlignment="1">
      <alignment horizontal="center" vertical="center" wrapText="1"/>
    </xf>
    <xf numFmtId="0" fontId="18" fillId="0" borderId="13" xfId="4" applyFont="1" applyBorder="1" applyAlignment="1">
      <alignment horizontal="center" wrapText="1"/>
    </xf>
    <xf numFmtId="0" fontId="23" fillId="0" borderId="13" xfId="4" applyFont="1" applyBorder="1" applyAlignment="1">
      <alignment horizontal="center" wrapText="1"/>
    </xf>
    <xf numFmtId="0" fontId="23" fillId="0" borderId="13" xfId="4" applyFont="1" applyBorder="1" applyAlignment="1">
      <alignment horizontal="center" vertical="center" wrapText="1"/>
    </xf>
    <xf numFmtId="0" fontId="19" fillId="0" borderId="13" xfId="4" applyFont="1" applyBorder="1" applyAlignment="1">
      <alignment wrapText="1"/>
    </xf>
    <xf numFmtId="4" fontId="23" fillId="0" borderId="13" xfId="4" applyNumberFormat="1" applyFont="1" applyBorder="1" applyAlignment="1">
      <alignment horizontal="center" vertical="center" wrapText="1"/>
    </xf>
    <xf numFmtId="4" fontId="18" fillId="0" borderId="0" xfId="4" applyNumberFormat="1" applyFont="1"/>
    <xf numFmtId="0" fontId="23" fillId="0" borderId="2" xfId="4" applyFont="1" applyBorder="1" applyAlignment="1">
      <alignment horizontal="center" vertical="center" wrapText="1"/>
    </xf>
    <xf numFmtId="0" fontId="19" fillId="0" borderId="2" xfId="4" applyFont="1" applyBorder="1" applyAlignment="1">
      <alignment wrapText="1"/>
    </xf>
    <xf numFmtId="4" fontId="23" fillId="0" borderId="2" xfId="4" applyNumberFormat="1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0" fontId="19" fillId="0" borderId="0" xfId="4" applyFont="1" applyBorder="1" applyAlignment="1">
      <alignment wrapText="1"/>
    </xf>
    <xf numFmtId="4" fontId="23" fillId="0" borderId="0" xfId="4" applyNumberFormat="1" applyFont="1" applyBorder="1" applyAlignment="1">
      <alignment horizontal="center" vertical="center" wrapText="1"/>
    </xf>
    <xf numFmtId="4" fontId="23" fillId="0" borderId="0" xfId="4" applyNumberFormat="1" applyFont="1" applyBorder="1" applyAlignment="1">
      <alignment horizontal="right" vertical="center" wrapText="1"/>
    </xf>
    <xf numFmtId="164" fontId="18" fillId="0" borderId="0" xfId="4" applyNumberFormat="1" applyFont="1"/>
    <xf numFmtId="0" fontId="27" fillId="0" borderId="0" xfId="4" applyFont="1"/>
    <xf numFmtId="0" fontId="18" fillId="0" borderId="0" xfId="4" applyFont="1" applyAlignment="1">
      <alignment horizontal="right"/>
    </xf>
    <xf numFmtId="0" fontId="24" fillId="0" borderId="0" xfId="4" applyFont="1" applyAlignment="1"/>
    <xf numFmtId="0" fontId="18" fillId="0" borderId="0" xfId="4" applyFont="1" applyAlignment="1">
      <alignment horizontal="left" wrapText="1"/>
    </xf>
    <xf numFmtId="0" fontId="18" fillId="0" borderId="0" xfId="4" applyFont="1" applyAlignment="1"/>
    <xf numFmtId="4" fontId="23" fillId="0" borderId="13" xfId="4" applyNumberFormat="1" applyFont="1" applyBorder="1" applyAlignment="1">
      <alignment horizontal="right" vertical="center" wrapText="1"/>
    </xf>
    <xf numFmtId="4" fontId="23" fillId="0" borderId="2" xfId="4" applyNumberFormat="1" applyFont="1" applyBorder="1" applyAlignment="1">
      <alignment horizontal="right" vertical="center" wrapText="1"/>
    </xf>
    <xf numFmtId="4" fontId="23" fillId="0" borderId="17" xfId="4" applyNumberFormat="1" applyFont="1" applyBorder="1" applyAlignment="1">
      <alignment horizontal="right" vertical="center" wrapText="1"/>
    </xf>
    <xf numFmtId="43" fontId="23" fillId="0" borderId="2" xfId="3" applyFont="1" applyBorder="1" applyAlignment="1">
      <alignment horizontal="right" vertical="center" wrapText="1"/>
    </xf>
    <xf numFmtId="4" fontId="23" fillId="0" borderId="16" xfId="4" quotePrefix="1" applyNumberFormat="1" applyFont="1" applyBorder="1" applyAlignment="1">
      <alignment horizontal="right" vertical="center" wrapText="1"/>
    </xf>
    <xf numFmtId="2" fontId="18" fillId="0" borderId="0" xfId="4" applyNumberFormat="1" applyFont="1"/>
    <xf numFmtId="49" fontId="14" fillId="0" borderId="2" xfId="0" applyNumberFormat="1" applyFont="1" applyBorder="1" applyAlignment="1">
      <alignment horizontal="left" vertical="top" wrapText="1"/>
    </xf>
    <xf numFmtId="1" fontId="14" fillId="0" borderId="2" xfId="0" applyNumberFormat="1" applyFont="1" applyBorder="1" applyAlignment="1">
      <alignment horizontal="right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vertical="top" wrapText="1"/>
    </xf>
    <xf numFmtId="2" fontId="3" fillId="3" borderId="2" xfId="0" applyNumberFormat="1" applyFont="1" applyFill="1" applyBorder="1" applyAlignment="1">
      <alignment horizontal="right" vertical="top"/>
    </xf>
    <xf numFmtId="2" fontId="3" fillId="3" borderId="2" xfId="0" applyNumberFormat="1" applyFont="1" applyFill="1" applyBorder="1"/>
    <xf numFmtId="0" fontId="3" fillId="3" borderId="2" xfId="0" applyFont="1" applyFill="1" applyBorder="1"/>
    <xf numFmtId="0" fontId="3" fillId="3" borderId="0" xfId="0" applyFont="1" applyFill="1"/>
    <xf numFmtId="2" fontId="3" fillId="4" borderId="2" xfId="0" applyNumberFormat="1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left" vertical="top" wrapText="1"/>
    </xf>
    <xf numFmtId="2" fontId="3" fillId="4" borderId="2" xfId="0" applyNumberFormat="1" applyFont="1" applyFill="1" applyBorder="1" applyAlignment="1">
      <alignment horizontal="right" vertical="top" wrapText="1"/>
    </xf>
    <xf numFmtId="2" fontId="3" fillId="4" borderId="2" xfId="0" applyNumberFormat="1" applyFont="1" applyFill="1" applyBorder="1" applyAlignment="1">
      <alignment horizontal="right" vertical="top"/>
    </xf>
    <xf numFmtId="2" fontId="3" fillId="4" borderId="2" xfId="0" applyNumberFormat="1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3" fillId="4" borderId="0" xfId="0" applyFont="1" applyFill="1"/>
    <xf numFmtId="2" fontId="3" fillId="5" borderId="2" xfId="0" applyNumberFormat="1" applyFont="1" applyFill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horizontal="left" vertical="top" wrapText="1"/>
    </xf>
    <xf numFmtId="2" fontId="3" fillId="5" borderId="2" xfId="0" applyNumberFormat="1" applyFont="1" applyFill="1" applyBorder="1" applyAlignment="1">
      <alignment horizontal="right" vertical="top" wrapText="1"/>
    </xf>
    <xf numFmtId="2" fontId="3" fillId="5" borderId="2" xfId="0" applyNumberFormat="1" applyFont="1" applyFill="1" applyBorder="1" applyAlignment="1">
      <alignment horizontal="right" vertical="top"/>
    </xf>
    <xf numFmtId="2" fontId="3" fillId="5" borderId="2" xfId="0" applyNumberFormat="1" applyFont="1" applyFill="1" applyBorder="1"/>
    <xf numFmtId="0" fontId="3" fillId="5" borderId="2" xfId="0" applyFont="1" applyFill="1" applyBorder="1"/>
    <xf numFmtId="4" fontId="3" fillId="5" borderId="2" xfId="0" applyNumberFormat="1" applyFont="1" applyFill="1" applyBorder="1"/>
    <xf numFmtId="0" fontId="3" fillId="5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1" fillId="0" borderId="0" xfId="0" applyNumberFormat="1" applyFont="1" applyAlignment="1"/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4" fillId="4" borderId="2" xfId="0" applyNumberFormat="1" applyFont="1" applyFill="1" applyBorder="1" applyAlignment="1">
      <alignment horizontal="right" vertical="top" wrapText="1"/>
    </xf>
    <xf numFmtId="0" fontId="18" fillId="0" borderId="0" xfId="4" applyFont="1" applyAlignment="1">
      <alignment horizontal="right"/>
    </xf>
    <xf numFmtId="0" fontId="23" fillId="0" borderId="0" xfId="4" applyFont="1" applyAlignment="1">
      <alignment horizontal="right"/>
    </xf>
    <xf numFmtId="0" fontId="19" fillId="0" borderId="13" xfId="4" applyFont="1" applyBorder="1" applyAlignment="1">
      <alignment horizontal="center" vertical="center" wrapText="1"/>
    </xf>
    <xf numFmtId="0" fontId="19" fillId="0" borderId="13" xfId="4" applyFont="1" applyBorder="1" applyAlignment="1">
      <alignment horizontal="center" wrapText="1"/>
    </xf>
    <xf numFmtId="0" fontId="23" fillId="0" borderId="2" xfId="4" applyFont="1" applyBorder="1" applyAlignment="1">
      <alignment horizontal="center" vertical="center" wrapText="1"/>
    </xf>
    <xf numFmtId="0" fontId="23" fillId="0" borderId="13" xfId="4" applyFont="1" applyBorder="1" applyAlignment="1">
      <alignment horizontal="center" wrapText="1"/>
    </xf>
    <xf numFmtId="0" fontId="18" fillId="0" borderId="0" xfId="4" applyFont="1" applyAlignment="1">
      <alignment horizontal="left" wrapText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/>
    <xf numFmtId="0" fontId="24" fillId="0" borderId="2" xfId="4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24" fillId="0" borderId="2" xfId="4" applyFont="1" applyBorder="1" applyAlignment="1">
      <alignment horizontal="center" vertical="center" wrapText="1"/>
    </xf>
    <xf numFmtId="0" fontId="24" fillId="0" borderId="2" xfId="4" applyFont="1" applyBorder="1" applyAlignment="1">
      <alignment wrapText="1"/>
    </xf>
    <xf numFmtId="4" fontId="24" fillId="0" borderId="2" xfId="4" applyNumberFormat="1" applyFont="1" applyBorder="1" applyAlignment="1">
      <alignment horizontal="center" vertical="center" wrapText="1"/>
    </xf>
    <xf numFmtId="4" fontId="24" fillId="0" borderId="2" xfId="4" applyNumberFormat="1" applyFont="1" applyBorder="1" applyAlignment="1">
      <alignment horizontal="right" vertical="center" wrapText="1"/>
    </xf>
    <xf numFmtId="4" fontId="21" fillId="0" borderId="0" xfId="4" applyNumberFormat="1" applyFont="1"/>
    <xf numFmtId="0" fontId="21" fillId="0" borderId="0" xfId="4" applyFont="1"/>
    <xf numFmtId="4" fontId="24" fillId="0" borderId="17" xfId="4" applyNumberFormat="1" applyFont="1" applyBorder="1" applyAlignment="1">
      <alignment horizontal="right" vertical="center" wrapText="1"/>
    </xf>
    <xf numFmtId="43" fontId="24" fillId="0" borderId="2" xfId="3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/>
    <xf numFmtId="0" fontId="24" fillId="0" borderId="2" xfId="4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/>
    <xf numFmtId="0" fontId="24" fillId="0" borderId="2" xfId="4" applyFont="1" applyBorder="1" applyAlignment="1">
      <alignment horizontal="center" vertical="center" wrapText="1"/>
    </xf>
    <xf numFmtId="0" fontId="24" fillId="0" borderId="0" xfId="4" applyFont="1" applyBorder="1" applyAlignment="1">
      <alignment horizontal="center" vertical="center" wrapText="1"/>
    </xf>
    <xf numFmtId="0" fontId="24" fillId="0" borderId="0" xfId="4" applyFont="1" applyBorder="1" applyAlignment="1">
      <alignment wrapText="1"/>
    </xf>
    <xf numFmtId="4" fontId="24" fillId="0" borderId="0" xfId="4" applyNumberFormat="1" applyFont="1" applyBorder="1" applyAlignment="1">
      <alignment horizontal="center" vertical="center" wrapText="1"/>
    </xf>
    <xf numFmtId="43" fontId="24" fillId="0" borderId="17" xfId="3" applyFont="1" applyBorder="1" applyAlignment="1">
      <alignment horizontal="right" vertical="center" wrapText="1"/>
    </xf>
    <xf numFmtId="0" fontId="0" fillId="0" borderId="0" xfId="0"/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1" fillId="0" borderId="0" xfId="0" applyNumberFormat="1" applyFont="1" applyAlignment="1"/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24" fillId="0" borderId="0" xfId="4" applyFont="1" applyAlignment="1">
      <alignment horizontal="left"/>
    </xf>
    <xf numFmtId="0" fontId="21" fillId="0" borderId="13" xfId="4" applyFont="1" applyBorder="1" applyAlignment="1">
      <alignment horizontal="center" vertical="center"/>
    </xf>
    <xf numFmtId="49" fontId="21" fillId="0" borderId="15" xfId="4" applyNumberFormat="1" applyFont="1" applyBorder="1" applyAlignment="1">
      <alignment horizontal="center" vertical="center"/>
    </xf>
    <xf numFmtId="0" fontId="24" fillId="0" borderId="0" xfId="4" applyFont="1" applyBorder="1"/>
    <xf numFmtId="0" fontId="24" fillId="0" borderId="0" xfId="4" applyFont="1" applyBorder="1" applyAlignment="1">
      <alignment horizontal="right"/>
    </xf>
    <xf numFmtId="0" fontId="21" fillId="0" borderId="0" xfId="4" applyFont="1" applyBorder="1" applyAlignment="1">
      <alignment horizontal="left"/>
    </xf>
    <xf numFmtId="0" fontId="21" fillId="0" borderId="2" xfId="4" applyFont="1" applyBorder="1" applyAlignment="1">
      <alignment horizontal="center" vertical="center"/>
    </xf>
    <xf numFmtId="49" fontId="24" fillId="0" borderId="2" xfId="4" applyNumberFormat="1" applyFont="1" applyBorder="1" applyAlignment="1">
      <alignment horizontal="center" vertical="center"/>
    </xf>
    <xf numFmtId="0" fontId="24" fillId="0" borderId="2" xfId="4" applyFont="1" applyBorder="1" applyAlignment="1">
      <alignment horizontal="justify" vertical="center"/>
    </xf>
    <xf numFmtId="0" fontId="24" fillId="0" borderId="0" xfId="4" applyFont="1" applyAlignment="1">
      <alignment horizontal="center" wrapText="1"/>
    </xf>
    <xf numFmtId="0" fontId="24" fillId="0" borderId="0" xfId="4" applyFont="1" applyAlignment="1">
      <alignment horizontal="right"/>
    </xf>
    <xf numFmtId="0" fontId="24" fillId="0" borderId="13" xfId="4" applyFont="1" applyBorder="1" applyAlignment="1">
      <alignment horizontal="center"/>
    </xf>
    <xf numFmtId="1" fontId="24" fillId="0" borderId="16" xfId="4" applyNumberFormat="1" applyFont="1" applyBorder="1" applyAlignment="1">
      <alignment horizontal="center" vertical="center"/>
    </xf>
    <xf numFmtId="0" fontId="24" fillId="0" borderId="13" xfId="4" applyFont="1" applyBorder="1" applyAlignment="1">
      <alignment horizontal="center" wrapText="1"/>
    </xf>
    <xf numFmtId="4" fontId="24" fillId="0" borderId="13" xfId="4" applyNumberFormat="1" applyFont="1" applyBorder="1" applyAlignment="1">
      <alignment horizontal="center" vertical="top" wrapText="1"/>
    </xf>
    <xf numFmtId="0" fontId="21" fillId="0" borderId="0" xfId="4" applyFont="1" applyAlignment="1">
      <alignment wrapText="1"/>
    </xf>
    <xf numFmtId="0" fontId="21" fillId="0" borderId="0" xfId="4" applyFont="1" applyBorder="1" applyAlignment="1">
      <alignment wrapText="1"/>
    </xf>
    <xf numFmtId="0" fontId="21" fillId="0" borderId="0" xfId="4" applyFont="1" applyAlignment="1">
      <alignment horizontal="left" wrapText="1"/>
    </xf>
    <xf numFmtId="49" fontId="30" fillId="2" borderId="0" xfId="4" applyNumberFormat="1" applyFont="1" applyFill="1" applyBorder="1" applyAlignment="1" applyProtection="1">
      <alignment horizontal="center" wrapText="1"/>
    </xf>
    <xf numFmtId="0" fontId="21" fillId="0" borderId="13" xfId="4" applyFont="1" applyFill="1" applyBorder="1" applyAlignment="1">
      <alignment horizontal="center" wrapText="1"/>
    </xf>
    <xf numFmtId="49" fontId="21" fillId="0" borderId="13" xfId="4" applyNumberFormat="1" applyFont="1" applyFill="1" applyBorder="1" applyAlignment="1">
      <alignment horizontal="center" wrapText="1"/>
    </xf>
    <xf numFmtId="14" fontId="21" fillId="0" borderId="13" xfId="4" applyNumberFormat="1" applyFont="1" applyFill="1" applyBorder="1" applyAlignment="1">
      <alignment horizontal="center" wrapText="1"/>
    </xf>
    <xf numFmtId="0" fontId="30" fillId="0" borderId="0" xfId="4" applyFont="1" applyAlignment="1"/>
    <xf numFmtId="0" fontId="24" fillId="0" borderId="0" xfId="4" applyFont="1" applyAlignment="1">
      <alignment horizontal="center"/>
    </xf>
    <xf numFmtId="0" fontId="24" fillId="0" borderId="13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wrapText="1"/>
    </xf>
    <xf numFmtId="0" fontId="24" fillId="0" borderId="13" xfId="4" applyFont="1" applyBorder="1" applyAlignment="1">
      <alignment wrapText="1"/>
    </xf>
    <xf numFmtId="4" fontId="24" fillId="0" borderId="13" xfId="4" applyNumberFormat="1" applyFont="1" applyBorder="1" applyAlignment="1">
      <alignment horizontal="center" vertical="center" wrapText="1"/>
    </xf>
    <xf numFmtId="4" fontId="24" fillId="0" borderId="13" xfId="4" applyNumberFormat="1" applyFont="1" applyBorder="1" applyAlignment="1">
      <alignment horizontal="right" vertical="center" wrapText="1"/>
    </xf>
    <xf numFmtId="4" fontId="24" fillId="0" borderId="0" xfId="4" applyNumberFormat="1" applyFont="1" applyBorder="1" applyAlignment="1">
      <alignment horizontal="right" vertical="center" wrapText="1"/>
    </xf>
    <xf numFmtId="164" fontId="21" fillId="0" borderId="0" xfId="4" applyNumberFormat="1" applyFont="1"/>
    <xf numFmtId="0" fontId="31" fillId="0" borderId="0" xfId="4" applyFont="1"/>
    <xf numFmtId="0" fontId="21" fillId="0" borderId="0" xfId="4" applyFont="1" applyAlignment="1">
      <alignment horizontal="right"/>
    </xf>
    <xf numFmtId="4" fontId="24" fillId="0" borderId="16" xfId="4" quotePrefix="1" applyNumberFormat="1" applyFont="1" applyBorder="1" applyAlignment="1">
      <alignment horizontal="right" vertical="center" wrapText="1"/>
    </xf>
    <xf numFmtId="2" fontId="21" fillId="0" borderId="0" xfId="4" applyNumberFormat="1" applyFont="1"/>
    <xf numFmtId="0" fontId="21" fillId="0" borderId="0" xfId="4" applyFont="1" applyAlignment="1"/>
    <xf numFmtId="0" fontId="0" fillId="0" borderId="0" xfId="0" applyAlignment="1">
      <alignment vertical="top" wrapText="1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/>
    <xf numFmtId="0" fontId="24" fillId="0" borderId="2" xfId="4" applyFont="1" applyBorder="1" applyAlignment="1">
      <alignment horizontal="center" vertical="center" wrapText="1"/>
    </xf>
    <xf numFmtId="0" fontId="21" fillId="0" borderId="0" xfId="4" applyFont="1" applyAlignment="1">
      <alignment horizontal="left" wrapText="1"/>
    </xf>
    <xf numFmtId="0" fontId="24" fillId="0" borderId="13" xfId="4" applyFont="1" applyBorder="1" applyAlignment="1">
      <alignment horizontal="center" wrapText="1"/>
    </xf>
    <xf numFmtId="0" fontId="24" fillId="0" borderId="13" xfId="4" applyFont="1" applyBorder="1" applyAlignment="1">
      <alignment wrapText="1"/>
    </xf>
    <xf numFmtId="0" fontId="24" fillId="0" borderId="0" xfId="4" applyFont="1" applyAlignment="1">
      <alignment horizontal="right"/>
    </xf>
    <xf numFmtId="0" fontId="24" fillId="0" borderId="13" xfId="4" applyFont="1" applyBorder="1" applyAlignment="1">
      <alignment horizontal="center" vertical="center" wrapText="1"/>
    </xf>
    <xf numFmtId="0" fontId="21" fillId="0" borderId="0" xfId="4" applyFont="1" applyAlignment="1">
      <alignment horizontal="right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/>
    <xf numFmtId="0" fontId="24" fillId="0" borderId="2" xfId="4" applyFont="1" applyBorder="1" applyAlignment="1">
      <alignment horizontal="center" vertical="center" wrapText="1"/>
    </xf>
    <xf numFmtId="0" fontId="21" fillId="0" borderId="0" xfId="4" applyFont="1" applyAlignment="1">
      <alignment horizontal="right"/>
    </xf>
    <xf numFmtId="0" fontId="24" fillId="0" borderId="0" xfId="4" applyFont="1" applyAlignment="1">
      <alignment horizontal="right"/>
    </xf>
    <xf numFmtId="0" fontId="24" fillId="0" borderId="13" xfId="4" applyFont="1" applyBorder="1" applyAlignment="1">
      <alignment horizontal="center" vertical="center" wrapText="1"/>
    </xf>
    <xf numFmtId="0" fontId="24" fillId="0" borderId="13" xfId="4" applyFont="1" applyBorder="1" applyAlignment="1">
      <alignment horizontal="center" wrapText="1"/>
    </xf>
    <xf numFmtId="0" fontId="24" fillId="0" borderId="13" xfId="4" applyFont="1" applyBorder="1" applyAlignment="1">
      <alignment wrapText="1"/>
    </xf>
    <xf numFmtId="0" fontId="21" fillId="0" borderId="0" xfId="4" applyFont="1" applyAlignment="1">
      <alignment horizontal="left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33" fillId="0" borderId="2" xfId="4" applyFont="1" applyBorder="1" applyAlignment="1">
      <alignment horizontal="center" vertical="center" wrapText="1"/>
    </xf>
    <xf numFmtId="0" fontId="33" fillId="0" borderId="2" xfId="4" applyFont="1" applyBorder="1" applyAlignment="1">
      <alignment wrapText="1"/>
    </xf>
    <xf numFmtId="4" fontId="33" fillId="0" borderId="2" xfId="4" applyNumberFormat="1" applyFont="1" applyBorder="1" applyAlignment="1">
      <alignment horizontal="center" vertical="center" wrapText="1"/>
    </xf>
    <xf numFmtId="43" fontId="33" fillId="0" borderId="17" xfId="3" applyFont="1" applyBorder="1" applyAlignment="1">
      <alignment horizontal="right" vertical="center" wrapText="1"/>
    </xf>
    <xf numFmtId="4" fontId="34" fillId="0" borderId="0" xfId="4" applyNumberFormat="1" applyFont="1"/>
    <xf numFmtId="0" fontId="34" fillId="0" borderId="0" xfId="4" applyFont="1"/>
    <xf numFmtId="43" fontId="33" fillId="0" borderId="2" xfId="3" applyFont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Fill="1" applyBorder="1" applyAlignment="1">
      <alignment horizontal="right" vertical="top"/>
    </xf>
    <xf numFmtId="2" fontId="3" fillId="0" borderId="2" xfId="0" applyNumberFormat="1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3" fillId="0" borderId="0" xfId="0" applyFont="1" applyFill="1"/>
    <xf numFmtId="1" fontId="16" fillId="0" borderId="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1" fillId="0" borderId="0" xfId="0" applyNumberFormat="1" applyFont="1" applyAlignment="1"/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/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1" fillId="0" borderId="0" xfId="0" applyNumberFormat="1" applyFont="1" applyAlignment="1"/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4" fillId="0" borderId="8" xfId="0" applyFont="1" applyBorder="1" applyAlignment="1">
      <alignment horizontal="right" vertical="top" wrapText="1"/>
    </xf>
    <xf numFmtId="4" fontId="35" fillId="0" borderId="2" xfId="0" applyNumberFormat="1" applyFont="1" applyBorder="1"/>
    <xf numFmtId="0" fontId="0" fillId="0" borderId="0" xfId="0"/>
    <xf numFmtId="0" fontId="11" fillId="0" borderId="0" xfId="0" applyFont="1"/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4" fillId="0" borderId="2" xfId="0" applyFont="1" applyBorder="1" applyAlignment="1">
      <alignment horizontal="right" vertical="top" wrapText="1"/>
    </xf>
    <xf numFmtId="0" fontId="16" fillId="0" borderId="2" xfId="0" applyNumberFormat="1" applyFont="1" applyBorder="1" applyAlignment="1">
      <alignment horizontal="center" vertical="top"/>
    </xf>
    <xf numFmtId="49" fontId="14" fillId="0" borderId="2" xfId="0" quotePrefix="1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vertical="top" wrapText="1"/>
    </xf>
    <xf numFmtId="0" fontId="16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4" fillId="0" borderId="2" xfId="0" applyNumberFormat="1" applyFont="1" applyBorder="1" applyAlignment="1">
      <alignment horizontal="left" vertical="top" wrapText="1"/>
    </xf>
    <xf numFmtId="0" fontId="15" fillId="0" borderId="2" xfId="0" applyNumberFormat="1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textRotation="90" wrapText="1" readingOrder="1"/>
    </xf>
    <xf numFmtId="0" fontId="14" fillId="0" borderId="12" xfId="0" applyNumberFormat="1" applyFont="1" applyBorder="1" applyAlignment="1">
      <alignment horizontal="center" vertical="center" textRotation="90" wrapText="1" readingOrder="1"/>
    </xf>
    <xf numFmtId="49" fontId="14" fillId="0" borderId="3" xfId="0" applyNumberFormat="1" applyFont="1" applyBorder="1" applyAlignment="1">
      <alignment horizontal="center" vertical="center" textRotation="90" wrapText="1"/>
    </xf>
    <xf numFmtId="49" fontId="14" fillId="0" borderId="12" xfId="0" applyNumberFormat="1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/>
    <xf numFmtId="49" fontId="11" fillId="0" borderId="3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2" fillId="0" borderId="4" xfId="0" applyNumberFormat="1" applyFont="1" applyBorder="1" applyAlignment="1">
      <alignment horizontal="center" vertical="top"/>
    </xf>
    <xf numFmtId="49" fontId="12" fillId="0" borderId="5" xfId="0" applyNumberFormat="1" applyFont="1" applyBorder="1" applyAlignment="1">
      <alignment horizontal="center" vertical="top"/>
    </xf>
    <xf numFmtId="49" fontId="12" fillId="0" borderId="6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49" fontId="11" fillId="0" borderId="6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/>
    <xf numFmtId="49" fontId="11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/>
    <xf numFmtId="49" fontId="11" fillId="0" borderId="7" xfId="0" applyNumberFormat="1" applyFont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center" vertical="top"/>
    </xf>
    <xf numFmtId="0" fontId="18" fillId="0" borderId="0" xfId="1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23" fillId="0" borderId="13" xfId="1" applyFont="1" applyBorder="1" applyAlignment="1">
      <alignment horizontal="center" wrapText="1"/>
    </xf>
    <xf numFmtId="0" fontId="23" fillId="0" borderId="13" xfId="1" applyFont="1" applyBorder="1" applyAlignment="1">
      <alignment wrapText="1"/>
    </xf>
    <xf numFmtId="0" fontId="23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0" fontId="23" fillId="0" borderId="14" xfId="1" applyFont="1" applyBorder="1" applyAlignment="1">
      <alignment horizontal="right"/>
    </xf>
    <xf numFmtId="0" fontId="19" fillId="0" borderId="13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wrapText="1"/>
    </xf>
    <xf numFmtId="2" fontId="22" fillId="0" borderId="0" xfId="1" applyNumberFormat="1" applyFont="1" applyBorder="1" applyAlignment="1">
      <alignment horizontal="left" wrapText="1"/>
    </xf>
    <xf numFmtId="0" fontId="18" fillId="0" borderId="0" xfId="1" applyFont="1" applyAlignment="1">
      <alignment horizontal="right"/>
    </xf>
    <xf numFmtId="0" fontId="18" fillId="0" borderId="14" xfId="1" applyFont="1" applyBorder="1" applyAlignment="1">
      <alignment horizontal="right"/>
    </xf>
    <xf numFmtId="2" fontId="20" fillId="0" borderId="0" xfId="1" applyNumberFormat="1" applyFont="1" applyBorder="1" applyAlignment="1">
      <alignment horizontal="left" vertical="center" wrapText="1"/>
    </xf>
    <xf numFmtId="2" fontId="22" fillId="0" borderId="0" xfId="1" applyNumberFormat="1" applyFont="1" applyBorder="1" applyAlignment="1">
      <alignment horizontal="left" vertical="center" wrapText="1"/>
    </xf>
    <xf numFmtId="2" fontId="22" fillId="0" borderId="11" xfId="1" applyNumberFormat="1" applyFont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 wrapText="1"/>
    </xf>
    <xf numFmtId="0" fontId="23" fillId="0" borderId="2" xfId="4" applyFont="1" applyBorder="1" applyAlignment="1">
      <alignment horizontal="center" vertical="center" wrapText="1"/>
    </xf>
    <xf numFmtId="0" fontId="18" fillId="0" borderId="0" xfId="4" applyFont="1" applyAlignment="1">
      <alignment horizontal="left" wrapText="1"/>
    </xf>
    <xf numFmtId="0" fontId="23" fillId="0" borderId="13" xfId="4" applyFont="1" applyBorder="1" applyAlignment="1">
      <alignment horizontal="center" wrapText="1"/>
    </xf>
    <xf numFmtId="0" fontId="23" fillId="0" borderId="13" xfId="4" applyFont="1" applyBorder="1" applyAlignment="1">
      <alignment wrapText="1"/>
    </xf>
    <xf numFmtId="0" fontId="23" fillId="0" borderId="0" xfId="4" applyFont="1" applyAlignment="1">
      <alignment horizontal="right"/>
    </xf>
    <xf numFmtId="0" fontId="23" fillId="0" borderId="14" xfId="4" applyFont="1" applyBorder="1" applyAlignment="1">
      <alignment horizontal="right"/>
    </xf>
    <xf numFmtId="0" fontId="19" fillId="0" borderId="13" xfId="4" applyFont="1" applyBorder="1" applyAlignment="1">
      <alignment horizontal="center" vertical="center" wrapText="1"/>
    </xf>
    <xf numFmtId="0" fontId="19" fillId="0" borderId="15" xfId="4" applyFont="1" applyBorder="1" applyAlignment="1">
      <alignment horizontal="center" vertical="center" wrapText="1"/>
    </xf>
    <xf numFmtId="0" fontId="19" fillId="0" borderId="16" xfId="4" applyFont="1" applyBorder="1" applyAlignment="1">
      <alignment horizontal="center" vertical="center" wrapText="1"/>
    </xf>
    <xf numFmtId="0" fontId="19" fillId="0" borderId="13" xfId="4" applyFont="1" applyBorder="1" applyAlignment="1">
      <alignment horizontal="center" wrapText="1"/>
    </xf>
    <xf numFmtId="2" fontId="22" fillId="0" borderId="0" xfId="4" applyNumberFormat="1" applyFont="1" applyBorder="1" applyAlignment="1">
      <alignment horizontal="left" wrapText="1"/>
    </xf>
    <xf numFmtId="0" fontId="18" fillId="0" borderId="0" xfId="4" applyFont="1" applyAlignment="1">
      <alignment horizontal="right"/>
    </xf>
    <xf numFmtId="0" fontId="18" fillId="0" borderId="14" xfId="4" applyFont="1" applyBorder="1" applyAlignment="1">
      <alignment horizontal="right"/>
    </xf>
    <xf numFmtId="2" fontId="20" fillId="0" borderId="0" xfId="4" applyNumberFormat="1" applyFont="1" applyBorder="1" applyAlignment="1">
      <alignment horizontal="left" vertical="center" wrapText="1"/>
    </xf>
    <xf numFmtId="2" fontId="22" fillId="0" borderId="0" xfId="4" applyNumberFormat="1" applyFont="1" applyBorder="1" applyAlignment="1">
      <alignment horizontal="left" vertical="center" wrapText="1"/>
    </xf>
    <xf numFmtId="2" fontId="22" fillId="0" borderId="11" xfId="4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1" fillId="0" borderId="0" xfId="0" applyNumberFormat="1" applyFont="1" applyAlignment="1"/>
    <xf numFmtId="0" fontId="0" fillId="0" borderId="0" xfId="0" applyAlignment="1"/>
    <xf numFmtId="0" fontId="24" fillId="0" borderId="2" xfId="4" applyFont="1" applyBorder="1" applyAlignment="1">
      <alignment horizontal="center" vertical="center" wrapText="1"/>
    </xf>
    <xf numFmtId="0" fontId="21" fillId="0" borderId="0" xfId="4" applyFont="1" applyAlignment="1">
      <alignment horizontal="left" wrapText="1"/>
    </xf>
    <xf numFmtId="0" fontId="32" fillId="0" borderId="0" xfId="2" applyFont="1" applyAlignment="1">
      <alignment horizontal="left" wrapText="1"/>
    </xf>
    <xf numFmtId="0" fontId="24" fillId="0" borderId="13" xfId="4" applyFont="1" applyBorder="1" applyAlignment="1">
      <alignment horizontal="center" wrapText="1"/>
    </xf>
    <xf numFmtId="0" fontId="24" fillId="0" borderId="13" xfId="4" applyFont="1" applyBorder="1" applyAlignment="1">
      <alignment wrapText="1"/>
    </xf>
    <xf numFmtId="0" fontId="24" fillId="0" borderId="0" xfId="4" applyFont="1" applyAlignment="1">
      <alignment horizontal="right"/>
    </xf>
    <xf numFmtId="0" fontId="24" fillId="0" borderId="14" xfId="4" applyFont="1" applyBorder="1" applyAlignment="1">
      <alignment horizontal="right"/>
    </xf>
    <xf numFmtId="0" fontId="24" fillId="0" borderId="13" xfId="4" applyFont="1" applyBorder="1" applyAlignment="1">
      <alignment horizontal="center" vertical="center" wrapText="1"/>
    </xf>
    <xf numFmtId="0" fontId="24" fillId="0" borderId="15" xfId="4" applyFont="1" applyBorder="1" applyAlignment="1">
      <alignment horizontal="center" vertical="center" wrapText="1"/>
    </xf>
    <xf numFmtId="0" fontId="24" fillId="0" borderId="16" xfId="4" applyFont="1" applyBorder="1" applyAlignment="1">
      <alignment horizontal="center" vertical="center" wrapText="1"/>
    </xf>
    <xf numFmtId="2" fontId="20" fillId="0" borderId="0" xfId="4" applyNumberFormat="1" applyFont="1" applyBorder="1" applyAlignment="1">
      <alignment horizontal="left" wrapText="1"/>
    </xf>
    <xf numFmtId="0" fontId="21" fillId="0" borderId="0" xfId="4" applyFont="1" applyAlignment="1">
      <alignment horizontal="right"/>
    </xf>
    <xf numFmtId="0" fontId="21" fillId="0" borderId="14" xfId="4" applyFont="1" applyBorder="1" applyAlignment="1">
      <alignment horizontal="right"/>
    </xf>
    <xf numFmtId="2" fontId="20" fillId="0" borderId="11" xfId="4" applyNumberFormat="1" applyFont="1" applyBorder="1" applyAlignment="1">
      <alignment horizontal="left" vertical="center" wrapText="1"/>
    </xf>
    <xf numFmtId="0" fontId="33" fillId="0" borderId="2" xfId="4" applyFont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 2 2 2" xfId="4"/>
    <cellStyle name="Обычный 3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72;&#1090;&#1103;-&#1087;&#1082;\obmen2\WORK%20&#1080;&#1089;&#1087;@\Work%20smet@\2020\&#1050;&#1072;&#1087;&#1080;&#1090;&#1072;&#1083;\&#1053;&#1072;&#1096;&#1080;%20&#1072;&#1091;&#1082;&#1094;&#1080;&#1086;&#1085;&#1099;\&#1040;&#1084;&#1088;&#1086;\&#1043;&#1041;&#1059;&#1047;%20&#1053;&#1054;%20&#1055;&#1077;&#1088;&#1074;&#1086;&#1084;&#1072;&#1081;&#1089;&#1082;&#1072;&#1103;%20&#1062;&#1056;&#1041;\&#1057;&#1084;&#1077;&#1090;&#1099;%20%20&#1080;%20&#1074;&#1099;&#1087;&#1086;&#1083;&#1085;&#1077;&#1085;&#1080;&#1077;\&#1087;&#1088;&#1103;&#1084;&#1086;&#1081;%20&#1082;&#1086;&#1085;&#1090;&#1088;&#1072;&#1082;&#1090;%20&#1048;&#1047;&#105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72;&#1090;&#1103;-&#1087;&#1082;\obmen2\&#1040;&#1091;&#1082;&#1094;&#1080;&#1086;&#1085;&#1099;%202021\&#1053;&#1072;&#1096;&#1080;%20&#1072;&#1091;&#1082;&#1094;&#1080;&#1086;&#1085;&#1099;\&#1050;&#1091;&#1088;&#1073;&#1086;&#1085;\&#1044;&#1086;%2001.03%20&#1050;&#1072;&#1087;&#1080;&#1090;&#1072;&#1083;&#1100;&#1085;&#1099;&#1081;%20&#1088;&#1077;&#1084;&#1086;&#1085;&#1090;%20&#1087;&#1086;&#1084;&#1077;&#1097;&#1077;&#1085;&#1080;&#1081;%201-&#1075;&#1086;%20&#1101;&#1090;&#1072;&#1078;&#1072;%20&#1089;&#1090;&#1072;&#1094;&#1080;&#1086;&#1085;&#1072;&#1088;&#1072;%20&#1043;&#1041;&#1059;&#1047;%20&#1053;&#1054;%20&#1042;&#1077;&#1090;&#1083;&#1091;&#1078;&#1089;&#1082;&#1072;&#1103;%20&#1062;&#1056;&#1041;%20&#1080;&#1084;&#1077;&#1085;&#1080;%20&#1076;&#1086;&#1082;&#1090;&#1086;&#1088;&#1072;%20&#1043;&#1091;&#1089;&#1077;&#1074;&#1072;%20&#1055;.&#1060;\&#1042;&#1099;&#1087;&#1086;&#1083;&#1085;&#1077;&#1085;&#1080;&#1077;%20(&#1051;&#1057;,%20&#1050;&#1057;2,%20&#1050;&#1057;3+&#1088;&#1072;&#1089;&#1096;&#1080;&#1092;&#1088;&#1086;&#1074;&#1082;&#1072;%20&#1085;&#1077;&#1087;&#1088;&#1077;&#1076;&#107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72;&#1090;&#1103;-&#1087;&#1082;\obmen2\&#1040;&#1091;&#1082;&#1094;&#1080;&#1086;&#1085;&#1099;%202021\&#1053;&#1072;&#1096;&#1080;%20&#1072;&#1091;&#1082;&#1094;&#1080;&#1086;&#1085;&#1099;\&#1040;&#1083;&#1080;\&#1044;&#1086;%2004.03%20&#1050;&#1072;&#1087;&#1080;&#1090;&#1072;&#1083;&#1100;&#1085;&#1099;&#1081;%20&#1088;&#1077;&#1084;&#1086;&#1085;&#1090;%20&#1079;&#1076;&#1072;&#1085;&#1080;&#1103;%20&#1052;&#1041;&#1054;&#1059;%20&#1040;&#1088;&#1077;&#1092;&#1080;&#1085;&#1089;&#1082;&#1072;&#1103;%20&#1057;&#1054;&#1064;%20&#1087;&#1086;%20&#1072;&#1076;&#1088;&#1077;&#1089;&#1091;%20&#1053;&#1080;&#1078;&#1077;&#1075;&#1086;&#1088;&#1086;&#1076;&#1089;&#1082;&#1072;&#1103;%20&#1086;&#1073;&#1083;&#1072;&#1089;&#1090;&#1100;,%20&#1042;&#1072;&#1095;&#1089;&#1082;&#1080;&#1081;%20&#1088;&#1072;&#1081;&#1086;&#1085;,%20&#1089;.%20&#1040;&#1088;&#1077;&#1092;&#1080;&#1085;&#1086;,%20&#1091;&#1083;.%20&#1055;&#1077;&#1089;&#1090;&#1088;&#1103;&#1082;&#1086;&#1074;&#1072;,%20&#1076;.%2051\&#1057;&#1084;&#1077;&#1090;&#1099;%20%20&#1080;%20%20&#1074;&#1099;&#1087;&#1086;&#1083;&#1085;&#1077;&#1085;&#1080;&#1077;\&#1042;&#1099;&#1087;&#1086;&#1083;&#1085;&#1077;&#1085;&#1080;&#1077;%20&#1040;&#1088;&#1077;&#1092;&#1080;&#1085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"/>
      <sheetName val="КС2"/>
      <sheetName val="КС3-1"/>
    </sheetNames>
    <sheetDataSet>
      <sheetData sheetId="0" refreshError="1"/>
      <sheetData sheetId="1">
        <row r="12">
          <cell r="J12" t="str">
            <v>11</v>
          </cell>
        </row>
        <row r="13">
          <cell r="J13" t="str">
            <v>18.12.2020.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"/>
      <sheetName val="КС-2"/>
      <sheetName val="КС3-1"/>
      <sheetName val="РАСШИФРОВКА"/>
      <sheetName val="АКТ   К РАСШИФРОВКЕ "/>
    </sheetNames>
    <sheetDataSet>
      <sheetData sheetId="0"/>
      <sheetData sheetId="1">
        <row r="7">
          <cell r="J7" t="str">
            <v>01923161</v>
          </cell>
        </row>
        <row r="8">
          <cell r="J8" t="str">
            <v>0129455504.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Р"/>
      <sheetName val="КС2-1."/>
      <sheetName val="КС2-2."/>
      <sheetName val="КС3-1"/>
      <sheetName val="накопит"/>
      <sheetName val="КС2-3"/>
      <sheetName val="КС2-4"/>
      <sheetName val="КС2-5"/>
      <sheetName val="КС2-6"/>
      <sheetName val="КС2-7"/>
      <sheetName val="КС2-8"/>
      <sheetName val="КС3-2"/>
    </sheetNames>
    <sheetDataSet>
      <sheetData sheetId="0"/>
      <sheetData sheetId="1">
        <row r="12">
          <cell r="M12" t="str">
            <v>401849</v>
          </cell>
        </row>
        <row r="124">
          <cell r="K124">
            <v>565697.81000000006</v>
          </cell>
        </row>
      </sheetData>
      <sheetData sheetId="2">
        <row r="7">
          <cell r="B7" t="str">
    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    </cell>
        </row>
        <row r="8">
          <cell r="B8" t="str">
    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    </cell>
        </row>
        <row r="10">
          <cell r="B10" t="str">
    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    </cell>
        </row>
        <row r="111">
          <cell r="K111">
            <v>1620714.2</v>
          </cell>
        </row>
        <row r="117">
          <cell r="A117" t="str">
            <v>Сдал: Генеральный  директор  ООО ПСК КАПИТАЛ  ____________________________/Г.Ф.Рахимова /</v>
          </cell>
        </row>
        <row r="119">
          <cell r="A119" t="str">
    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    </cell>
        </row>
      </sheetData>
      <sheetData sheetId="3"/>
      <sheetData sheetId="4"/>
      <sheetData sheetId="5">
        <row r="85">
          <cell r="K85">
            <v>2102225.21</v>
          </cell>
        </row>
        <row r="86">
          <cell r="K86">
            <v>420445.04</v>
          </cell>
        </row>
        <row r="87">
          <cell r="K87">
            <v>2522670.25</v>
          </cell>
        </row>
      </sheetData>
      <sheetData sheetId="6">
        <row r="193">
          <cell r="K193">
            <v>7904504.9900000002</v>
          </cell>
        </row>
        <row r="194">
          <cell r="K194">
            <v>1580901</v>
          </cell>
        </row>
        <row r="195">
          <cell r="K195">
            <v>9485405.9900000002</v>
          </cell>
        </row>
      </sheetData>
      <sheetData sheetId="7">
        <row r="55">
          <cell r="K55">
            <v>167417.64000000001</v>
          </cell>
        </row>
        <row r="56">
          <cell r="K56">
            <v>33483.53</v>
          </cell>
        </row>
        <row r="57">
          <cell r="K57">
            <v>200901.17</v>
          </cell>
        </row>
      </sheetData>
      <sheetData sheetId="8">
        <row r="48">
          <cell r="K48">
            <v>572002.73</v>
          </cell>
        </row>
        <row r="49">
          <cell r="K49">
            <v>114400.55</v>
          </cell>
        </row>
        <row r="50">
          <cell r="K50">
            <v>686403.28</v>
          </cell>
        </row>
      </sheetData>
      <sheetData sheetId="9">
        <row r="76">
          <cell r="K76">
            <v>137391.79</v>
          </cell>
        </row>
        <row r="77">
          <cell r="K77">
            <v>27478.36</v>
          </cell>
        </row>
        <row r="78">
          <cell r="K78">
            <v>164870.15000000002</v>
          </cell>
        </row>
      </sheetData>
      <sheetData sheetId="10">
        <row r="71">
          <cell r="K71">
            <v>382949.55</v>
          </cell>
        </row>
        <row r="72">
          <cell r="K72">
            <v>76589.91</v>
          </cell>
        </row>
        <row r="73">
          <cell r="K73">
            <v>459539.45999999996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36"/>
  <sheetViews>
    <sheetView showGridLines="0" view="pageBreakPreview" topLeftCell="A19" zoomScaleNormal="100" zoomScaleSheetLayoutView="100" workbookViewId="0">
      <selection activeCell="B43" sqref="B43"/>
    </sheetView>
  </sheetViews>
  <sheetFormatPr defaultRowHeight="12" x14ac:dyDescent="0.2"/>
  <cols>
    <col min="1" max="1" width="5" style="1" customWidth="1"/>
    <col min="2" max="2" width="19.28515625" style="2" customWidth="1"/>
    <col min="3" max="3" width="52.42578125" style="2" customWidth="1"/>
    <col min="4" max="4" width="13.140625" style="3" customWidth="1"/>
    <col min="5" max="5" width="13" style="3" customWidth="1"/>
    <col min="6" max="6" width="13.42578125" style="3" customWidth="1"/>
    <col min="7" max="7" width="12.5703125" style="3" customWidth="1"/>
    <col min="8" max="9" width="13.85546875" style="3" customWidth="1"/>
    <col min="10" max="10" width="13.140625" style="4" customWidth="1"/>
    <col min="11" max="256" width="9.140625" style="4"/>
    <col min="257" max="257" width="5" style="4" customWidth="1"/>
    <col min="258" max="258" width="19.28515625" style="4" customWidth="1"/>
    <col min="259" max="259" width="52.42578125" style="4" customWidth="1"/>
    <col min="260" max="260" width="13.140625" style="4" customWidth="1"/>
    <col min="261" max="261" width="13" style="4" customWidth="1"/>
    <col min="262" max="262" width="13.42578125" style="4" customWidth="1"/>
    <col min="263" max="263" width="12.5703125" style="4" customWidth="1"/>
    <col min="264" max="265" width="13.85546875" style="4" customWidth="1"/>
    <col min="266" max="266" width="13.140625" style="4" customWidth="1"/>
    <col min="267" max="512" width="9.140625" style="4"/>
    <col min="513" max="513" width="5" style="4" customWidth="1"/>
    <col min="514" max="514" width="19.28515625" style="4" customWidth="1"/>
    <col min="515" max="515" width="52.42578125" style="4" customWidth="1"/>
    <col min="516" max="516" width="13.140625" style="4" customWidth="1"/>
    <col min="517" max="517" width="13" style="4" customWidth="1"/>
    <col min="518" max="518" width="13.42578125" style="4" customWidth="1"/>
    <col min="519" max="519" width="12.5703125" style="4" customWidth="1"/>
    <col min="520" max="521" width="13.85546875" style="4" customWidth="1"/>
    <col min="522" max="522" width="13.140625" style="4" customWidth="1"/>
    <col min="523" max="768" width="9.140625" style="4"/>
    <col min="769" max="769" width="5" style="4" customWidth="1"/>
    <col min="770" max="770" width="19.28515625" style="4" customWidth="1"/>
    <col min="771" max="771" width="52.42578125" style="4" customWidth="1"/>
    <col min="772" max="772" width="13.140625" style="4" customWidth="1"/>
    <col min="773" max="773" width="13" style="4" customWidth="1"/>
    <col min="774" max="774" width="13.42578125" style="4" customWidth="1"/>
    <col min="775" max="775" width="12.5703125" style="4" customWidth="1"/>
    <col min="776" max="777" width="13.85546875" style="4" customWidth="1"/>
    <col min="778" max="778" width="13.140625" style="4" customWidth="1"/>
    <col min="779" max="1024" width="9.140625" style="4"/>
    <col min="1025" max="1025" width="5" style="4" customWidth="1"/>
    <col min="1026" max="1026" width="19.28515625" style="4" customWidth="1"/>
    <col min="1027" max="1027" width="52.42578125" style="4" customWidth="1"/>
    <col min="1028" max="1028" width="13.140625" style="4" customWidth="1"/>
    <col min="1029" max="1029" width="13" style="4" customWidth="1"/>
    <col min="1030" max="1030" width="13.42578125" style="4" customWidth="1"/>
    <col min="1031" max="1031" width="12.5703125" style="4" customWidth="1"/>
    <col min="1032" max="1033" width="13.85546875" style="4" customWidth="1"/>
    <col min="1034" max="1034" width="13.140625" style="4" customWidth="1"/>
    <col min="1035" max="1280" width="9.140625" style="4"/>
    <col min="1281" max="1281" width="5" style="4" customWidth="1"/>
    <col min="1282" max="1282" width="19.28515625" style="4" customWidth="1"/>
    <col min="1283" max="1283" width="52.42578125" style="4" customWidth="1"/>
    <col min="1284" max="1284" width="13.140625" style="4" customWidth="1"/>
    <col min="1285" max="1285" width="13" style="4" customWidth="1"/>
    <col min="1286" max="1286" width="13.42578125" style="4" customWidth="1"/>
    <col min="1287" max="1287" width="12.5703125" style="4" customWidth="1"/>
    <col min="1288" max="1289" width="13.85546875" style="4" customWidth="1"/>
    <col min="1290" max="1290" width="13.140625" style="4" customWidth="1"/>
    <col min="1291" max="1536" width="9.140625" style="4"/>
    <col min="1537" max="1537" width="5" style="4" customWidth="1"/>
    <col min="1538" max="1538" width="19.28515625" style="4" customWidth="1"/>
    <col min="1539" max="1539" width="52.42578125" style="4" customWidth="1"/>
    <col min="1540" max="1540" width="13.140625" style="4" customWidth="1"/>
    <col min="1541" max="1541" width="13" style="4" customWidth="1"/>
    <col min="1542" max="1542" width="13.42578125" style="4" customWidth="1"/>
    <col min="1543" max="1543" width="12.5703125" style="4" customWidth="1"/>
    <col min="1544" max="1545" width="13.85546875" style="4" customWidth="1"/>
    <col min="1546" max="1546" width="13.140625" style="4" customWidth="1"/>
    <col min="1547" max="1792" width="9.140625" style="4"/>
    <col min="1793" max="1793" width="5" style="4" customWidth="1"/>
    <col min="1794" max="1794" width="19.28515625" style="4" customWidth="1"/>
    <col min="1795" max="1795" width="52.42578125" style="4" customWidth="1"/>
    <col min="1796" max="1796" width="13.140625" style="4" customWidth="1"/>
    <col min="1797" max="1797" width="13" style="4" customWidth="1"/>
    <col min="1798" max="1798" width="13.42578125" style="4" customWidth="1"/>
    <col min="1799" max="1799" width="12.5703125" style="4" customWidth="1"/>
    <col min="1800" max="1801" width="13.85546875" style="4" customWidth="1"/>
    <col min="1802" max="1802" width="13.140625" style="4" customWidth="1"/>
    <col min="1803" max="2048" width="9.140625" style="4"/>
    <col min="2049" max="2049" width="5" style="4" customWidth="1"/>
    <col min="2050" max="2050" width="19.28515625" style="4" customWidth="1"/>
    <col min="2051" max="2051" width="52.42578125" style="4" customWidth="1"/>
    <col min="2052" max="2052" width="13.140625" style="4" customWidth="1"/>
    <col min="2053" max="2053" width="13" style="4" customWidth="1"/>
    <col min="2054" max="2054" width="13.42578125" style="4" customWidth="1"/>
    <col min="2055" max="2055" width="12.5703125" style="4" customWidth="1"/>
    <col min="2056" max="2057" width="13.85546875" style="4" customWidth="1"/>
    <col min="2058" max="2058" width="13.140625" style="4" customWidth="1"/>
    <col min="2059" max="2304" width="9.140625" style="4"/>
    <col min="2305" max="2305" width="5" style="4" customWidth="1"/>
    <col min="2306" max="2306" width="19.28515625" style="4" customWidth="1"/>
    <col min="2307" max="2307" width="52.42578125" style="4" customWidth="1"/>
    <col min="2308" max="2308" width="13.140625" style="4" customWidth="1"/>
    <col min="2309" max="2309" width="13" style="4" customWidth="1"/>
    <col min="2310" max="2310" width="13.42578125" style="4" customWidth="1"/>
    <col min="2311" max="2311" width="12.5703125" style="4" customWidth="1"/>
    <col min="2312" max="2313" width="13.85546875" style="4" customWidth="1"/>
    <col min="2314" max="2314" width="13.140625" style="4" customWidth="1"/>
    <col min="2315" max="2560" width="9.140625" style="4"/>
    <col min="2561" max="2561" width="5" style="4" customWidth="1"/>
    <col min="2562" max="2562" width="19.28515625" style="4" customWidth="1"/>
    <col min="2563" max="2563" width="52.42578125" style="4" customWidth="1"/>
    <col min="2564" max="2564" width="13.140625" style="4" customWidth="1"/>
    <col min="2565" max="2565" width="13" style="4" customWidth="1"/>
    <col min="2566" max="2566" width="13.42578125" style="4" customWidth="1"/>
    <col min="2567" max="2567" width="12.5703125" style="4" customWidth="1"/>
    <col min="2568" max="2569" width="13.85546875" style="4" customWidth="1"/>
    <col min="2570" max="2570" width="13.140625" style="4" customWidth="1"/>
    <col min="2571" max="2816" width="9.140625" style="4"/>
    <col min="2817" max="2817" width="5" style="4" customWidth="1"/>
    <col min="2818" max="2818" width="19.28515625" style="4" customWidth="1"/>
    <col min="2819" max="2819" width="52.42578125" style="4" customWidth="1"/>
    <col min="2820" max="2820" width="13.140625" style="4" customWidth="1"/>
    <col min="2821" max="2821" width="13" style="4" customWidth="1"/>
    <col min="2822" max="2822" width="13.42578125" style="4" customWidth="1"/>
    <col min="2823" max="2823" width="12.5703125" style="4" customWidth="1"/>
    <col min="2824" max="2825" width="13.85546875" style="4" customWidth="1"/>
    <col min="2826" max="2826" width="13.140625" style="4" customWidth="1"/>
    <col min="2827" max="3072" width="9.140625" style="4"/>
    <col min="3073" max="3073" width="5" style="4" customWidth="1"/>
    <col min="3074" max="3074" width="19.28515625" style="4" customWidth="1"/>
    <col min="3075" max="3075" width="52.42578125" style="4" customWidth="1"/>
    <col min="3076" max="3076" width="13.140625" style="4" customWidth="1"/>
    <col min="3077" max="3077" width="13" style="4" customWidth="1"/>
    <col min="3078" max="3078" width="13.42578125" style="4" customWidth="1"/>
    <col min="3079" max="3079" width="12.5703125" style="4" customWidth="1"/>
    <col min="3080" max="3081" width="13.85546875" style="4" customWidth="1"/>
    <col min="3082" max="3082" width="13.140625" style="4" customWidth="1"/>
    <col min="3083" max="3328" width="9.140625" style="4"/>
    <col min="3329" max="3329" width="5" style="4" customWidth="1"/>
    <col min="3330" max="3330" width="19.28515625" style="4" customWidth="1"/>
    <col min="3331" max="3331" width="52.42578125" style="4" customWidth="1"/>
    <col min="3332" max="3332" width="13.140625" style="4" customWidth="1"/>
    <col min="3333" max="3333" width="13" style="4" customWidth="1"/>
    <col min="3334" max="3334" width="13.42578125" style="4" customWidth="1"/>
    <col min="3335" max="3335" width="12.5703125" style="4" customWidth="1"/>
    <col min="3336" max="3337" width="13.85546875" style="4" customWidth="1"/>
    <col min="3338" max="3338" width="13.140625" style="4" customWidth="1"/>
    <col min="3339" max="3584" width="9.140625" style="4"/>
    <col min="3585" max="3585" width="5" style="4" customWidth="1"/>
    <col min="3586" max="3586" width="19.28515625" style="4" customWidth="1"/>
    <col min="3587" max="3587" width="52.42578125" style="4" customWidth="1"/>
    <col min="3588" max="3588" width="13.140625" style="4" customWidth="1"/>
    <col min="3589" max="3589" width="13" style="4" customWidth="1"/>
    <col min="3590" max="3590" width="13.42578125" style="4" customWidth="1"/>
    <col min="3591" max="3591" width="12.5703125" style="4" customWidth="1"/>
    <col min="3592" max="3593" width="13.85546875" style="4" customWidth="1"/>
    <col min="3594" max="3594" width="13.140625" style="4" customWidth="1"/>
    <col min="3595" max="3840" width="9.140625" style="4"/>
    <col min="3841" max="3841" width="5" style="4" customWidth="1"/>
    <col min="3842" max="3842" width="19.28515625" style="4" customWidth="1"/>
    <col min="3843" max="3843" width="52.42578125" style="4" customWidth="1"/>
    <col min="3844" max="3844" width="13.140625" style="4" customWidth="1"/>
    <col min="3845" max="3845" width="13" style="4" customWidth="1"/>
    <col min="3846" max="3846" width="13.42578125" style="4" customWidth="1"/>
    <col min="3847" max="3847" width="12.5703125" style="4" customWidth="1"/>
    <col min="3848" max="3849" width="13.85546875" style="4" customWidth="1"/>
    <col min="3850" max="3850" width="13.140625" style="4" customWidth="1"/>
    <col min="3851" max="4096" width="9.140625" style="4"/>
    <col min="4097" max="4097" width="5" style="4" customWidth="1"/>
    <col min="4098" max="4098" width="19.28515625" style="4" customWidth="1"/>
    <col min="4099" max="4099" width="52.42578125" style="4" customWidth="1"/>
    <col min="4100" max="4100" width="13.140625" style="4" customWidth="1"/>
    <col min="4101" max="4101" width="13" style="4" customWidth="1"/>
    <col min="4102" max="4102" width="13.42578125" style="4" customWidth="1"/>
    <col min="4103" max="4103" width="12.5703125" style="4" customWidth="1"/>
    <col min="4104" max="4105" width="13.85546875" style="4" customWidth="1"/>
    <col min="4106" max="4106" width="13.140625" style="4" customWidth="1"/>
    <col min="4107" max="4352" width="9.140625" style="4"/>
    <col min="4353" max="4353" width="5" style="4" customWidth="1"/>
    <col min="4354" max="4354" width="19.28515625" style="4" customWidth="1"/>
    <col min="4355" max="4355" width="52.42578125" style="4" customWidth="1"/>
    <col min="4356" max="4356" width="13.140625" style="4" customWidth="1"/>
    <col min="4357" max="4357" width="13" style="4" customWidth="1"/>
    <col min="4358" max="4358" width="13.42578125" style="4" customWidth="1"/>
    <col min="4359" max="4359" width="12.5703125" style="4" customWidth="1"/>
    <col min="4360" max="4361" width="13.85546875" style="4" customWidth="1"/>
    <col min="4362" max="4362" width="13.140625" style="4" customWidth="1"/>
    <col min="4363" max="4608" width="9.140625" style="4"/>
    <col min="4609" max="4609" width="5" style="4" customWidth="1"/>
    <col min="4610" max="4610" width="19.28515625" style="4" customWidth="1"/>
    <col min="4611" max="4611" width="52.42578125" style="4" customWidth="1"/>
    <col min="4612" max="4612" width="13.140625" style="4" customWidth="1"/>
    <col min="4613" max="4613" width="13" style="4" customWidth="1"/>
    <col min="4614" max="4614" width="13.42578125" style="4" customWidth="1"/>
    <col min="4615" max="4615" width="12.5703125" style="4" customWidth="1"/>
    <col min="4616" max="4617" width="13.85546875" style="4" customWidth="1"/>
    <col min="4618" max="4618" width="13.140625" style="4" customWidth="1"/>
    <col min="4619" max="4864" width="9.140625" style="4"/>
    <col min="4865" max="4865" width="5" style="4" customWidth="1"/>
    <col min="4866" max="4866" width="19.28515625" style="4" customWidth="1"/>
    <col min="4867" max="4867" width="52.42578125" style="4" customWidth="1"/>
    <col min="4868" max="4868" width="13.140625" style="4" customWidth="1"/>
    <col min="4869" max="4869" width="13" style="4" customWidth="1"/>
    <col min="4870" max="4870" width="13.42578125" style="4" customWidth="1"/>
    <col min="4871" max="4871" width="12.5703125" style="4" customWidth="1"/>
    <col min="4872" max="4873" width="13.85546875" style="4" customWidth="1"/>
    <col min="4874" max="4874" width="13.140625" style="4" customWidth="1"/>
    <col min="4875" max="5120" width="9.140625" style="4"/>
    <col min="5121" max="5121" width="5" style="4" customWidth="1"/>
    <col min="5122" max="5122" width="19.28515625" style="4" customWidth="1"/>
    <col min="5123" max="5123" width="52.42578125" style="4" customWidth="1"/>
    <col min="5124" max="5124" width="13.140625" style="4" customWidth="1"/>
    <col min="5125" max="5125" width="13" style="4" customWidth="1"/>
    <col min="5126" max="5126" width="13.42578125" style="4" customWidth="1"/>
    <col min="5127" max="5127" width="12.5703125" style="4" customWidth="1"/>
    <col min="5128" max="5129" width="13.85546875" style="4" customWidth="1"/>
    <col min="5130" max="5130" width="13.140625" style="4" customWidth="1"/>
    <col min="5131" max="5376" width="9.140625" style="4"/>
    <col min="5377" max="5377" width="5" style="4" customWidth="1"/>
    <col min="5378" max="5378" width="19.28515625" style="4" customWidth="1"/>
    <col min="5379" max="5379" width="52.42578125" style="4" customWidth="1"/>
    <col min="5380" max="5380" width="13.140625" style="4" customWidth="1"/>
    <col min="5381" max="5381" width="13" style="4" customWidth="1"/>
    <col min="5382" max="5382" width="13.42578125" style="4" customWidth="1"/>
    <col min="5383" max="5383" width="12.5703125" style="4" customWidth="1"/>
    <col min="5384" max="5385" width="13.85546875" style="4" customWidth="1"/>
    <col min="5386" max="5386" width="13.140625" style="4" customWidth="1"/>
    <col min="5387" max="5632" width="9.140625" style="4"/>
    <col min="5633" max="5633" width="5" style="4" customWidth="1"/>
    <col min="5634" max="5634" width="19.28515625" style="4" customWidth="1"/>
    <col min="5635" max="5635" width="52.42578125" style="4" customWidth="1"/>
    <col min="5636" max="5636" width="13.140625" style="4" customWidth="1"/>
    <col min="5637" max="5637" width="13" style="4" customWidth="1"/>
    <col min="5638" max="5638" width="13.42578125" style="4" customWidth="1"/>
    <col min="5639" max="5639" width="12.5703125" style="4" customWidth="1"/>
    <col min="5640" max="5641" width="13.85546875" style="4" customWidth="1"/>
    <col min="5642" max="5642" width="13.140625" style="4" customWidth="1"/>
    <col min="5643" max="5888" width="9.140625" style="4"/>
    <col min="5889" max="5889" width="5" style="4" customWidth="1"/>
    <col min="5890" max="5890" width="19.28515625" style="4" customWidth="1"/>
    <col min="5891" max="5891" width="52.42578125" style="4" customWidth="1"/>
    <col min="5892" max="5892" width="13.140625" style="4" customWidth="1"/>
    <col min="5893" max="5893" width="13" style="4" customWidth="1"/>
    <col min="5894" max="5894" width="13.42578125" style="4" customWidth="1"/>
    <col min="5895" max="5895" width="12.5703125" style="4" customWidth="1"/>
    <col min="5896" max="5897" width="13.85546875" style="4" customWidth="1"/>
    <col min="5898" max="5898" width="13.140625" style="4" customWidth="1"/>
    <col min="5899" max="6144" width="9.140625" style="4"/>
    <col min="6145" max="6145" width="5" style="4" customWidth="1"/>
    <col min="6146" max="6146" width="19.28515625" style="4" customWidth="1"/>
    <col min="6147" max="6147" width="52.42578125" style="4" customWidth="1"/>
    <col min="6148" max="6148" width="13.140625" style="4" customWidth="1"/>
    <col min="6149" max="6149" width="13" style="4" customWidth="1"/>
    <col min="6150" max="6150" width="13.42578125" style="4" customWidth="1"/>
    <col min="6151" max="6151" width="12.5703125" style="4" customWidth="1"/>
    <col min="6152" max="6153" width="13.85546875" style="4" customWidth="1"/>
    <col min="6154" max="6154" width="13.140625" style="4" customWidth="1"/>
    <col min="6155" max="6400" width="9.140625" style="4"/>
    <col min="6401" max="6401" width="5" style="4" customWidth="1"/>
    <col min="6402" max="6402" width="19.28515625" style="4" customWidth="1"/>
    <col min="6403" max="6403" width="52.42578125" style="4" customWidth="1"/>
    <col min="6404" max="6404" width="13.140625" style="4" customWidth="1"/>
    <col min="6405" max="6405" width="13" style="4" customWidth="1"/>
    <col min="6406" max="6406" width="13.42578125" style="4" customWidth="1"/>
    <col min="6407" max="6407" width="12.5703125" style="4" customWidth="1"/>
    <col min="6408" max="6409" width="13.85546875" style="4" customWidth="1"/>
    <col min="6410" max="6410" width="13.140625" style="4" customWidth="1"/>
    <col min="6411" max="6656" width="9.140625" style="4"/>
    <col min="6657" max="6657" width="5" style="4" customWidth="1"/>
    <col min="6658" max="6658" width="19.28515625" style="4" customWidth="1"/>
    <col min="6659" max="6659" width="52.42578125" style="4" customWidth="1"/>
    <col min="6660" max="6660" width="13.140625" style="4" customWidth="1"/>
    <col min="6661" max="6661" width="13" style="4" customWidth="1"/>
    <col min="6662" max="6662" width="13.42578125" style="4" customWidth="1"/>
    <col min="6663" max="6663" width="12.5703125" style="4" customWidth="1"/>
    <col min="6664" max="6665" width="13.85546875" style="4" customWidth="1"/>
    <col min="6666" max="6666" width="13.140625" style="4" customWidth="1"/>
    <col min="6667" max="6912" width="9.140625" style="4"/>
    <col min="6913" max="6913" width="5" style="4" customWidth="1"/>
    <col min="6914" max="6914" width="19.28515625" style="4" customWidth="1"/>
    <col min="6915" max="6915" width="52.42578125" style="4" customWidth="1"/>
    <col min="6916" max="6916" width="13.140625" style="4" customWidth="1"/>
    <col min="6917" max="6917" width="13" style="4" customWidth="1"/>
    <col min="6918" max="6918" width="13.42578125" style="4" customWidth="1"/>
    <col min="6919" max="6919" width="12.5703125" style="4" customWidth="1"/>
    <col min="6920" max="6921" width="13.85546875" style="4" customWidth="1"/>
    <col min="6922" max="6922" width="13.140625" style="4" customWidth="1"/>
    <col min="6923" max="7168" width="9.140625" style="4"/>
    <col min="7169" max="7169" width="5" style="4" customWidth="1"/>
    <col min="7170" max="7170" width="19.28515625" style="4" customWidth="1"/>
    <col min="7171" max="7171" width="52.42578125" style="4" customWidth="1"/>
    <col min="7172" max="7172" width="13.140625" style="4" customWidth="1"/>
    <col min="7173" max="7173" width="13" style="4" customWidth="1"/>
    <col min="7174" max="7174" width="13.42578125" style="4" customWidth="1"/>
    <col min="7175" max="7175" width="12.5703125" style="4" customWidth="1"/>
    <col min="7176" max="7177" width="13.85546875" style="4" customWidth="1"/>
    <col min="7178" max="7178" width="13.140625" style="4" customWidth="1"/>
    <col min="7179" max="7424" width="9.140625" style="4"/>
    <col min="7425" max="7425" width="5" style="4" customWidth="1"/>
    <col min="7426" max="7426" width="19.28515625" style="4" customWidth="1"/>
    <col min="7427" max="7427" width="52.42578125" style="4" customWidth="1"/>
    <col min="7428" max="7428" width="13.140625" style="4" customWidth="1"/>
    <col min="7429" max="7429" width="13" style="4" customWidth="1"/>
    <col min="7430" max="7430" width="13.42578125" style="4" customWidth="1"/>
    <col min="7431" max="7431" width="12.5703125" style="4" customWidth="1"/>
    <col min="7432" max="7433" width="13.85546875" style="4" customWidth="1"/>
    <col min="7434" max="7434" width="13.140625" style="4" customWidth="1"/>
    <col min="7435" max="7680" width="9.140625" style="4"/>
    <col min="7681" max="7681" width="5" style="4" customWidth="1"/>
    <col min="7682" max="7682" width="19.28515625" style="4" customWidth="1"/>
    <col min="7683" max="7683" width="52.42578125" style="4" customWidth="1"/>
    <col min="7684" max="7684" width="13.140625" style="4" customWidth="1"/>
    <col min="7685" max="7685" width="13" style="4" customWidth="1"/>
    <col min="7686" max="7686" width="13.42578125" style="4" customWidth="1"/>
    <col min="7687" max="7687" width="12.5703125" style="4" customWidth="1"/>
    <col min="7688" max="7689" width="13.85546875" style="4" customWidth="1"/>
    <col min="7690" max="7690" width="13.140625" style="4" customWidth="1"/>
    <col min="7691" max="7936" width="9.140625" style="4"/>
    <col min="7937" max="7937" width="5" style="4" customWidth="1"/>
    <col min="7938" max="7938" width="19.28515625" style="4" customWidth="1"/>
    <col min="7939" max="7939" width="52.42578125" style="4" customWidth="1"/>
    <col min="7940" max="7940" width="13.140625" style="4" customWidth="1"/>
    <col min="7941" max="7941" width="13" style="4" customWidth="1"/>
    <col min="7942" max="7942" width="13.42578125" style="4" customWidth="1"/>
    <col min="7943" max="7943" width="12.5703125" style="4" customWidth="1"/>
    <col min="7944" max="7945" width="13.85546875" style="4" customWidth="1"/>
    <col min="7946" max="7946" width="13.140625" style="4" customWidth="1"/>
    <col min="7947" max="8192" width="9.140625" style="4"/>
    <col min="8193" max="8193" width="5" style="4" customWidth="1"/>
    <col min="8194" max="8194" width="19.28515625" style="4" customWidth="1"/>
    <col min="8195" max="8195" width="52.42578125" style="4" customWidth="1"/>
    <col min="8196" max="8196" width="13.140625" style="4" customWidth="1"/>
    <col min="8197" max="8197" width="13" style="4" customWidth="1"/>
    <col min="8198" max="8198" width="13.42578125" style="4" customWidth="1"/>
    <col min="8199" max="8199" width="12.5703125" style="4" customWidth="1"/>
    <col min="8200" max="8201" width="13.85546875" style="4" customWidth="1"/>
    <col min="8202" max="8202" width="13.140625" style="4" customWidth="1"/>
    <col min="8203" max="8448" width="9.140625" style="4"/>
    <col min="8449" max="8449" width="5" style="4" customWidth="1"/>
    <col min="8450" max="8450" width="19.28515625" style="4" customWidth="1"/>
    <col min="8451" max="8451" width="52.42578125" style="4" customWidth="1"/>
    <col min="8452" max="8452" width="13.140625" style="4" customWidth="1"/>
    <col min="8453" max="8453" width="13" style="4" customWidth="1"/>
    <col min="8454" max="8454" width="13.42578125" style="4" customWidth="1"/>
    <col min="8455" max="8455" width="12.5703125" style="4" customWidth="1"/>
    <col min="8456" max="8457" width="13.85546875" style="4" customWidth="1"/>
    <col min="8458" max="8458" width="13.140625" style="4" customWidth="1"/>
    <col min="8459" max="8704" width="9.140625" style="4"/>
    <col min="8705" max="8705" width="5" style="4" customWidth="1"/>
    <col min="8706" max="8706" width="19.28515625" style="4" customWidth="1"/>
    <col min="8707" max="8707" width="52.42578125" style="4" customWidth="1"/>
    <col min="8708" max="8708" width="13.140625" style="4" customWidth="1"/>
    <col min="8709" max="8709" width="13" style="4" customWidth="1"/>
    <col min="8710" max="8710" width="13.42578125" style="4" customWidth="1"/>
    <col min="8711" max="8711" width="12.5703125" style="4" customWidth="1"/>
    <col min="8712" max="8713" width="13.85546875" style="4" customWidth="1"/>
    <col min="8714" max="8714" width="13.140625" style="4" customWidth="1"/>
    <col min="8715" max="8960" width="9.140625" style="4"/>
    <col min="8961" max="8961" width="5" style="4" customWidth="1"/>
    <col min="8962" max="8962" width="19.28515625" style="4" customWidth="1"/>
    <col min="8963" max="8963" width="52.42578125" style="4" customWidth="1"/>
    <col min="8964" max="8964" width="13.140625" style="4" customWidth="1"/>
    <col min="8965" max="8965" width="13" style="4" customWidth="1"/>
    <col min="8966" max="8966" width="13.42578125" style="4" customWidth="1"/>
    <col min="8967" max="8967" width="12.5703125" style="4" customWidth="1"/>
    <col min="8968" max="8969" width="13.85546875" style="4" customWidth="1"/>
    <col min="8970" max="8970" width="13.140625" style="4" customWidth="1"/>
    <col min="8971" max="9216" width="9.140625" style="4"/>
    <col min="9217" max="9217" width="5" style="4" customWidth="1"/>
    <col min="9218" max="9218" width="19.28515625" style="4" customWidth="1"/>
    <col min="9219" max="9219" width="52.42578125" style="4" customWidth="1"/>
    <col min="9220" max="9220" width="13.140625" style="4" customWidth="1"/>
    <col min="9221" max="9221" width="13" style="4" customWidth="1"/>
    <col min="9222" max="9222" width="13.42578125" style="4" customWidth="1"/>
    <col min="9223" max="9223" width="12.5703125" style="4" customWidth="1"/>
    <col min="9224" max="9225" width="13.85546875" style="4" customWidth="1"/>
    <col min="9226" max="9226" width="13.140625" style="4" customWidth="1"/>
    <col min="9227" max="9472" width="9.140625" style="4"/>
    <col min="9473" max="9473" width="5" style="4" customWidth="1"/>
    <col min="9474" max="9474" width="19.28515625" style="4" customWidth="1"/>
    <col min="9475" max="9475" width="52.42578125" style="4" customWidth="1"/>
    <col min="9476" max="9476" width="13.140625" style="4" customWidth="1"/>
    <col min="9477" max="9477" width="13" style="4" customWidth="1"/>
    <col min="9478" max="9478" width="13.42578125" style="4" customWidth="1"/>
    <col min="9479" max="9479" width="12.5703125" style="4" customWidth="1"/>
    <col min="9480" max="9481" width="13.85546875" style="4" customWidth="1"/>
    <col min="9482" max="9482" width="13.140625" style="4" customWidth="1"/>
    <col min="9483" max="9728" width="9.140625" style="4"/>
    <col min="9729" max="9729" width="5" style="4" customWidth="1"/>
    <col min="9730" max="9730" width="19.28515625" style="4" customWidth="1"/>
    <col min="9731" max="9731" width="52.42578125" style="4" customWidth="1"/>
    <col min="9732" max="9732" width="13.140625" style="4" customWidth="1"/>
    <col min="9733" max="9733" width="13" style="4" customWidth="1"/>
    <col min="9734" max="9734" width="13.42578125" style="4" customWidth="1"/>
    <col min="9735" max="9735" width="12.5703125" style="4" customWidth="1"/>
    <col min="9736" max="9737" width="13.85546875" style="4" customWidth="1"/>
    <col min="9738" max="9738" width="13.140625" style="4" customWidth="1"/>
    <col min="9739" max="9984" width="9.140625" style="4"/>
    <col min="9985" max="9985" width="5" style="4" customWidth="1"/>
    <col min="9986" max="9986" width="19.28515625" style="4" customWidth="1"/>
    <col min="9987" max="9987" width="52.42578125" style="4" customWidth="1"/>
    <col min="9988" max="9988" width="13.140625" style="4" customWidth="1"/>
    <col min="9989" max="9989" width="13" style="4" customWidth="1"/>
    <col min="9990" max="9990" width="13.42578125" style="4" customWidth="1"/>
    <col min="9991" max="9991" width="12.5703125" style="4" customWidth="1"/>
    <col min="9992" max="9993" width="13.85546875" style="4" customWidth="1"/>
    <col min="9994" max="9994" width="13.140625" style="4" customWidth="1"/>
    <col min="9995" max="10240" width="9.140625" style="4"/>
    <col min="10241" max="10241" width="5" style="4" customWidth="1"/>
    <col min="10242" max="10242" width="19.28515625" style="4" customWidth="1"/>
    <col min="10243" max="10243" width="52.42578125" style="4" customWidth="1"/>
    <col min="10244" max="10244" width="13.140625" style="4" customWidth="1"/>
    <col min="10245" max="10245" width="13" style="4" customWidth="1"/>
    <col min="10246" max="10246" width="13.42578125" style="4" customWidth="1"/>
    <col min="10247" max="10247" width="12.5703125" style="4" customWidth="1"/>
    <col min="10248" max="10249" width="13.85546875" style="4" customWidth="1"/>
    <col min="10250" max="10250" width="13.140625" style="4" customWidth="1"/>
    <col min="10251" max="10496" width="9.140625" style="4"/>
    <col min="10497" max="10497" width="5" style="4" customWidth="1"/>
    <col min="10498" max="10498" width="19.28515625" style="4" customWidth="1"/>
    <col min="10499" max="10499" width="52.42578125" style="4" customWidth="1"/>
    <col min="10500" max="10500" width="13.140625" style="4" customWidth="1"/>
    <col min="10501" max="10501" width="13" style="4" customWidth="1"/>
    <col min="10502" max="10502" width="13.42578125" style="4" customWidth="1"/>
    <col min="10503" max="10503" width="12.5703125" style="4" customWidth="1"/>
    <col min="10504" max="10505" width="13.85546875" style="4" customWidth="1"/>
    <col min="10506" max="10506" width="13.140625" style="4" customWidth="1"/>
    <col min="10507" max="10752" width="9.140625" style="4"/>
    <col min="10753" max="10753" width="5" style="4" customWidth="1"/>
    <col min="10754" max="10754" width="19.28515625" style="4" customWidth="1"/>
    <col min="10755" max="10755" width="52.42578125" style="4" customWidth="1"/>
    <col min="10756" max="10756" width="13.140625" style="4" customWidth="1"/>
    <col min="10757" max="10757" width="13" style="4" customWidth="1"/>
    <col min="10758" max="10758" width="13.42578125" style="4" customWidth="1"/>
    <col min="10759" max="10759" width="12.5703125" style="4" customWidth="1"/>
    <col min="10760" max="10761" width="13.85546875" style="4" customWidth="1"/>
    <col min="10762" max="10762" width="13.140625" style="4" customWidth="1"/>
    <col min="10763" max="11008" width="9.140625" style="4"/>
    <col min="11009" max="11009" width="5" style="4" customWidth="1"/>
    <col min="11010" max="11010" width="19.28515625" style="4" customWidth="1"/>
    <col min="11011" max="11011" width="52.42578125" style="4" customWidth="1"/>
    <col min="11012" max="11012" width="13.140625" style="4" customWidth="1"/>
    <col min="11013" max="11013" width="13" style="4" customWidth="1"/>
    <col min="11014" max="11014" width="13.42578125" style="4" customWidth="1"/>
    <col min="11015" max="11015" width="12.5703125" style="4" customWidth="1"/>
    <col min="11016" max="11017" width="13.85546875" style="4" customWidth="1"/>
    <col min="11018" max="11018" width="13.140625" style="4" customWidth="1"/>
    <col min="11019" max="11264" width="9.140625" style="4"/>
    <col min="11265" max="11265" width="5" style="4" customWidth="1"/>
    <col min="11266" max="11266" width="19.28515625" style="4" customWidth="1"/>
    <col min="11267" max="11267" width="52.42578125" style="4" customWidth="1"/>
    <col min="11268" max="11268" width="13.140625" style="4" customWidth="1"/>
    <col min="11269" max="11269" width="13" style="4" customWidth="1"/>
    <col min="11270" max="11270" width="13.42578125" style="4" customWidth="1"/>
    <col min="11271" max="11271" width="12.5703125" style="4" customWidth="1"/>
    <col min="11272" max="11273" width="13.85546875" style="4" customWidth="1"/>
    <col min="11274" max="11274" width="13.140625" style="4" customWidth="1"/>
    <col min="11275" max="11520" width="9.140625" style="4"/>
    <col min="11521" max="11521" width="5" style="4" customWidth="1"/>
    <col min="11522" max="11522" width="19.28515625" style="4" customWidth="1"/>
    <col min="11523" max="11523" width="52.42578125" style="4" customWidth="1"/>
    <col min="11524" max="11524" width="13.140625" style="4" customWidth="1"/>
    <col min="11525" max="11525" width="13" style="4" customWidth="1"/>
    <col min="11526" max="11526" width="13.42578125" style="4" customWidth="1"/>
    <col min="11527" max="11527" width="12.5703125" style="4" customWidth="1"/>
    <col min="11528" max="11529" width="13.85546875" style="4" customWidth="1"/>
    <col min="11530" max="11530" width="13.140625" style="4" customWidth="1"/>
    <col min="11531" max="11776" width="9.140625" style="4"/>
    <col min="11777" max="11777" width="5" style="4" customWidth="1"/>
    <col min="11778" max="11778" width="19.28515625" style="4" customWidth="1"/>
    <col min="11779" max="11779" width="52.42578125" style="4" customWidth="1"/>
    <col min="11780" max="11780" width="13.140625" style="4" customWidth="1"/>
    <col min="11781" max="11781" width="13" style="4" customWidth="1"/>
    <col min="11782" max="11782" width="13.42578125" style="4" customWidth="1"/>
    <col min="11783" max="11783" width="12.5703125" style="4" customWidth="1"/>
    <col min="11784" max="11785" width="13.85546875" style="4" customWidth="1"/>
    <col min="11786" max="11786" width="13.140625" style="4" customWidth="1"/>
    <col min="11787" max="12032" width="9.140625" style="4"/>
    <col min="12033" max="12033" width="5" style="4" customWidth="1"/>
    <col min="12034" max="12034" width="19.28515625" style="4" customWidth="1"/>
    <col min="12035" max="12035" width="52.42578125" style="4" customWidth="1"/>
    <col min="12036" max="12036" width="13.140625" style="4" customWidth="1"/>
    <col min="12037" max="12037" width="13" style="4" customWidth="1"/>
    <col min="12038" max="12038" width="13.42578125" style="4" customWidth="1"/>
    <col min="12039" max="12039" width="12.5703125" style="4" customWidth="1"/>
    <col min="12040" max="12041" width="13.85546875" style="4" customWidth="1"/>
    <col min="12042" max="12042" width="13.140625" style="4" customWidth="1"/>
    <col min="12043" max="12288" width="9.140625" style="4"/>
    <col min="12289" max="12289" width="5" style="4" customWidth="1"/>
    <col min="12290" max="12290" width="19.28515625" style="4" customWidth="1"/>
    <col min="12291" max="12291" width="52.42578125" style="4" customWidth="1"/>
    <col min="12292" max="12292" width="13.140625" style="4" customWidth="1"/>
    <col min="12293" max="12293" width="13" style="4" customWidth="1"/>
    <col min="12294" max="12294" width="13.42578125" style="4" customWidth="1"/>
    <col min="12295" max="12295" width="12.5703125" style="4" customWidth="1"/>
    <col min="12296" max="12297" width="13.85546875" style="4" customWidth="1"/>
    <col min="12298" max="12298" width="13.140625" style="4" customWidth="1"/>
    <col min="12299" max="12544" width="9.140625" style="4"/>
    <col min="12545" max="12545" width="5" style="4" customWidth="1"/>
    <col min="12546" max="12546" width="19.28515625" style="4" customWidth="1"/>
    <col min="12547" max="12547" width="52.42578125" style="4" customWidth="1"/>
    <col min="12548" max="12548" width="13.140625" style="4" customWidth="1"/>
    <col min="12549" max="12549" width="13" style="4" customWidth="1"/>
    <col min="12550" max="12550" width="13.42578125" style="4" customWidth="1"/>
    <col min="12551" max="12551" width="12.5703125" style="4" customWidth="1"/>
    <col min="12552" max="12553" width="13.85546875" style="4" customWidth="1"/>
    <col min="12554" max="12554" width="13.140625" style="4" customWidth="1"/>
    <col min="12555" max="12800" width="9.140625" style="4"/>
    <col min="12801" max="12801" width="5" style="4" customWidth="1"/>
    <col min="12802" max="12802" width="19.28515625" style="4" customWidth="1"/>
    <col min="12803" max="12803" width="52.42578125" style="4" customWidth="1"/>
    <col min="12804" max="12804" width="13.140625" style="4" customWidth="1"/>
    <col min="12805" max="12805" width="13" style="4" customWidth="1"/>
    <col min="12806" max="12806" width="13.42578125" style="4" customWidth="1"/>
    <col min="12807" max="12807" width="12.5703125" style="4" customWidth="1"/>
    <col min="12808" max="12809" width="13.85546875" style="4" customWidth="1"/>
    <col min="12810" max="12810" width="13.140625" style="4" customWidth="1"/>
    <col min="12811" max="13056" width="9.140625" style="4"/>
    <col min="13057" max="13057" width="5" style="4" customWidth="1"/>
    <col min="13058" max="13058" width="19.28515625" style="4" customWidth="1"/>
    <col min="13059" max="13059" width="52.42578125" style="4" customWidth="1"/>
    <col min="13060" max="13060" width="13.140625" style="4" customWidth="1"/>
    <col min="13061" max="13061" width="13" style="4" customWidth="1"/>
    <col min="13062" max="13062" width="13.42578125" style="4" customWidth="1"/>
    <col min="13063" max="13063" width="12.5703125" style="4" customWidth="1"/>
    <col min="13064" max="13065" width="13.85546875" style="4" customWidth="1"/>
    <col min="13066" max="13066" width="13.140625" style="4" customWidth="1"/>
    <col min="13067" max="13312" width="9.140625" style="4"/>
    <col min="13313" max="13313" width="5" style="4" customWidth="1"/>
    <col min="13314" max="13314" width="19.28515625" style="4" customWidth="1"/>
    <col min="13315" max="13315" width="52.42578125" style="4" customWidth="1"/>
    <col min="13316" max="13316" width="13.140625" style="4" customWidth="1"/>
    <col min="13317" max="13317" width="13" style="4" customWidth="1"/>
    <col min="13318" max="13318" width="13.42578125" style="4" customWidth="1"/>
    <col min="13319" max="13319" width="12.5703125" style="4" customWidth="1"/>
    <col min="13320" max="13321" width="13.85546875" style="4" customWidth="1"/>
    <col min="13322" max="13322" width="13.140625" style="4" customWidth="1"/>
    <col min="13323" max="13568" width="9.140625" style="4"/>
    <col min="13569" max="13569" width="5" style="4" customWidth="1"/>
    <col min="13570" max="13570" width="19.28515625" style="4" customWidth="1"/>
    <col min="13571" max="13571" width="52.42578125" style="4" customWidth="1"/>
    <col min="13572" max="13572" width="13.140625" style="4" customWidth="1"/>
    <col min="13573" max="13573" width="13" style="4" customWidth="1"/>
    <col min="13574" max="13574" width="13.42578125" style="4" customWidth="1"/>
    <col min="13575" max="13575" width="12.5703125" style="4" customWidth="1"/>
    <col min="13576" max="13577" width="13.85546875" style="4" customWidth="1"/>
    <col min="13578" max="13578" width="13.140625" style="4" customWidth="1"/>
    <col min="13579" max="13824" width="9.140625" style="4"/>
    <col min="13825" max="13825" width="5" style="4" customWidth="1"/>
    <col min="13826" max="13826" width="19.28515625" style="4" customWidth="1"/>
    <col min="13827" max="13827" width="52.42578125" style="4" customWidth="1"/>
    <col min="13828" max="13828" width="13.140625" style="4" customWidth="1"/>
    <col min="13829" max="13829" width="13" style="4" customWidth="1"/>
    <col min="13830" max="13830" width="13.42578125" style="4" customWidth="1"/>
    <col min="13831" max="13831" width="12.5703125" style="4" customWidth="1"/>
    <col min="13832" max="13833" width="13.85546875" style="4" customWidth="1"/>
    <col min="13834" max="13834" width="13.140625" style="4" customWidth="1"/>
    <col min="13835" max="14080" width="9.140625" style="4"/>
    <col min="14081" max="14081" width="5" style="4" customWidth="1"/>
    <col min="14082" max="14082" width="19.28515625" style="4" customWidth="1"/>
    <col min="14083" max="14083" width="52.42578125" style="4" customWidth="1"/>
    <col min="14084" max="14084" width="13.140625" style="4" customWidth="1"/>
    <col min="14085" max="14085" width="13" style="4" customWidth="1"/>
    <col min="14086" max="14086" width="13.42578125" style="4" customWidth="1"/>
    <col min="14087" max="14087" width="12.5703125" style="4" customWidth="1"/>
    <col min="14088" max="14089" width="13.85546875" style="4" customWidth="1"/>
    <col min="14090" max="14090" width="13.140625" style="4" customWidth="1"/>
    <col min="14091" max="14336" width="9.140625" style="4"/>
    <col min="14337" max="14337" width="5" style="4" customWidth="1"/>
    <col min="14338" max="14338" width="19.28515625" style="4" customWidth="1"/>
    <col min="14339" max="14339" width="52.42578125" style="4" customWidth="1"/>
    <col min="14340" max="14340" width="13.140625" style="4" customWidth="1"/>
    <col min="14341" max="14341" width="13" style="4" customWidth="1"/>
    <col min="14342" max="14342" width="13.42578125" style="4" customWidth="1"/>
    <col min="14343" max="14343" width="12.5703125" style="4" customWidth="1"/>
    <col min="14344" max="14345" width="13.85546875" style="4" customWidth="1"/>
    <col min="14346" max="14346" width="13.140625" style="4" customWidth="1"/>
    <col min="14347" max="14592" width="9.140625" style="4"/>
    <col min="14593" max="14593" width="5" style="4" customWidth="1"/>
    <col min="14594" max="14594" width="19.28515625" style="4" customWidth="1"/>
    <col min="14595" max="14595" width="52.42578125" style="4" customWidth="1"/>
    <col min="14596" max="14596" width="13.140625" style="4" customWidth="1"/>
    <col min="14597" max="14597" width="13" style="4" customWidth="1"/>
    <col min="14598" max="14598" width="13.42578125" style="4" customWidth="1"/>
    <col min="14599" max="14599" width="12.5703125" style="4" customWidth="1"/>
    <col min="14600" max="14601" width="13.85546875" style="4" customWidth="1"/>
    <col min="14602" max="14602" width="13.140625" style="4" customWidth="1"/>
    <col min="14603" max="14848" width="9.140625" style="4"/>
    <col min="14849" max="14849" width="5" style="4" customWidth="1"/>
    <col min="14850" max="14850" width="19.28515625" style="4" customWidth="1"/>
    <col min="14851" max="14851" width="52.42578125" style="4" customWidth="1"/>
    <col min="14852" max="14852" width="13.140625" style="4" customWidth="1"/>
    <col min="14853" max="14853" width="13" style="4" customWidth="1"/>
    <col min="14854" max="14854" width="13.42578125" style="4" customWidth="1"/>
    <col min="14855" max="14855" width="12.5703125" style="4" customWidth="1"/>
    <col min="14856" max="14857" width="13.85546875" style="4" customWidth="1"/>
    <col min="14858" max="14858" width="13.140625" style="4" customWidth="1"/>
    <col min="14859" max="15104" width="9.140625" style="4"/>
    <col min="15105" max="15105" width="5" style="4" customWidth="1"/>
    <col min="15106" max="15106" width="19.28515625" style="4" customWidth="1"/>
    <col min="15107" max="15107" width="52.42578125" style="4" customWidth="1"/>
    <col min="15108" max="15108" width="13.140625" style="4" customWidth="1"/>
    <col min="15109" max="15109" width="13" style="4" customWidth="1"/>
    <col min="15110" max="15110" width="13.42578125" style="4" customWidth="1"/>
    <col min="15111" max="15111" width="12.5703125" style="4" customWidth="1"/>
    <col min="15112" max="15113" width="13.85546875" style="4" customWidth="1"/>
    <col min="15114" max="15114" width="13.140625" style="4" customWidth="1"/>
    <col min="15115" max="15360" width="9.140625" style="4"/>
    <col min="15361" max="15361" width="5" style="4" customWidth="1"/>
    <col min="15362" max="15362" width="19.28515625" style="4" customWidth="1"/>
    <col min="15363" max="15363" width="52.42578125" style="4" customWidth="1"/>
    <col min="15364" max="15364" width="13.140625" style="4" customWidth="1"/>
    <col min="15365" max="15365" width="13" style="4" customWidth="1"/>
    <col min="15366" max="15366" width="13.42578125" style="4" customWidth="1"/>
    <col min="15367" max="15367" width="12.5703125" style="4" customWidth="1"/>
    <col min="15368" max="15369" width="13.85546875" style="4" customWidth="1"/>
    <col min="15370" max="15370" width="13.140625" style="4" customWidth="1"/>
    <col min="15371" max="15616" width="9.140625" style="4"/>
    <col min="15617" max="15617" width="5" style="4" customWidth="1"/>
    <col min="15618" max="15618" width="19.28515625" style="4" customWidth="1"/>
    <col min="15619" max="15619" width="52.42578125" style="4" customWidth="1"/>
    <col min="15620" max="15620" width="13.140625" style="4" customWidth="1"/>
    <col min="15621" max="15621" width="13" style="4" customWidth="1"/>
    <col min="15622" max="15622" width="13.42578125" style="4" customWidth="1"/>
    <col min="15623" max="15623" width="12.5703125" style="4" customWidth="1"/>
    <col min="15624" max="15625" width="13.85546875" style="4" customWidth="1"/>
    <col min="15626" max="15626" width="13.140625" style="4" customWidth="1"/>
    <col min="15627" max="15872" width="9.140625" style="4"/>
    <col min="15873" max="15873" width="5" style="4" customWidth="1"/>
    <col min="15874" max="15874" width="19.28515625" style="4" customWidth="1"/>
    <col min="15875" max="15875" width="52.42578125" style="4" customWidth="1"/>
    <col min="15876" max="15876" width="13.140625" style="4" customWidth="1"/>
    <col min="15877" max="15877" width="13" style="4" customWidth="1"/>
    <col min="15878" max="15878" width="13.42578125" style="4" customWidth="1"/>
    <col min="15879" max="15879" width="12.5703125" style="4" customWidth="1"/>
    <col min="15880" max="15881" width="13.85546875" style="4" customWidth="1"/>
    <col min="15882" max="15882" width="13.140625" style="4" customWidth="1"/>
    <col min="15883" max="16128" width="9.140625" style="4"/>
    <col min="16129" max="16129" width="5" style="4" customWidth="1"/>
    <col min="16130" max="16130" width="19.28515625" style="4" customWidth="1"/>
    <col min="16131" max="16131" width="52.42578125" style="4" customWidth="1"/>
    <col min="16132" max="16132" width="13.140625" style="4" customWidth="1"/>
    <col min="16133" max="16133" width="13" style="4" customWidth="1"/>
    <col min="16134" max="16134" width="13.42578125" style="4" customWidth="1"/>
    <col min="16135" max="16135" width="12.5703125" style="4" customWidth="1"/>
    <col min="16136" max="16137" width="13.85546875" style="4" customWidth="1"/>
    <col min="16138" max="16138" width="13.140625" style="4" customWidth="1"/>
    <col min="16139" max="16384" width="9.140625" style="4"/>
  </cols>
  <sheetData>
    <row r="1" spans="1:10" x14ac:dyDescent="0.2">
      <c r="H1" s="3" t="s">
        <v>45</v>
      </c>
    </row>
    <row r="2" spans="1:10" x14ac:dyDescent="0.2">
      <c r="H2" s="3" t="s">
        <v>46</v>
      </c>
    </row>
    <row r="4" spans="1:10" s="8" customFormat="1" x14ac:dyDescent="0.2">
      <c r="A4" s="5" t="s">
        <v>39</v>
      </c>
      <c r="B4" s="6"/>
      <c r="C4" s="7"/>
      <c r="E4" s="9"/>
      <c r="F4" s="9"/>
      <c r="G4" s="9"/>
      <c r="H4" s="9" t="s">
        <v>42</v>
      </c>
      <c r="I4" s="9"/>
    </row>
    <row r="5" spans="1:10" s="8" customFormat="1" ht="42" customHeight="1" x14ac:dyDescent="0.2">
      <c r="A5" s="5" t="s">
        <v>40</v>
      </c>
      <c r="B5" s="6"/>
      <c r="C5" s="7"/>
      <c r="E5" s="632" t="s">
        <v>44</v>
      </c>
      <c r="F5" s="633"/>
      <c r="G5" s="633"/>
      <c r="H5" s="633"/>
      <c r="I5" s="10"/>
    </row>
    <row r="6" spans="1:10" s="8" customFormat="1" x14ac:dyDescent="0.2">
      <c r="A6" s="5" t="s">
        <v>41</v>
      </c>
      <c r="B6" s="6"/>
      <c r="C6" s="7"/>
      <c r="D6" s="9"/>
      <c r="F6" s="9"/>
      <c r="H6" s="11" t="s">
        <v>43</v>
      </c>
      <c r="I6" s="11"/>
    </row>
    <row r="7" spans="1:10" s="8" customFormat="1" x14ac:dyDescent="0.2">
      <c r="A7" s="5"/>
      <c r="B7" s="6"/>
      <c r="C7" s="7"/>
      <c r="D7" s="9"/>
      <c r="E7" s="9"/>
      <c r="F7" s="9"/>
      <c r="G7" s="9"/>
      <c r="H7" s="9"/>
      <c r="I7" s="9"/>
    </row>
    <row r="8" spans="1:10" ht="12.75" x14ac:dyDescent="0.2">
      <c r="C8" s="634" t="s">
        <v>507</v>
      </c>
      <c r="D8" s="635"/>
      <c r="E8" s="635"/>
      <c r="F8" s="635"/>
      <c r="G8" s="12"/>
      <c r="H8" s="12"/>
      <c r="I8" s="12"/>
    </row>
    <row r="9" spans="1:10" ht="27.95" customHeight="1" x14ac:dyDescent="0.2">
      <c r="C9" s="636" t="s">
        <v>8</v>
      </c>
      <c r="D9" s="637"/>
      <c r="E9" s="637"/>
      <c r="F9" s="637"/>
      <c r="G9" s="637"/>
      <c r="H9" s="12"/>
      <c r="I9" s="12"/>
    </row>
    <row r="10" spans="1:10" x14ac:dyDescent="0.2">
      <c r="D10" s="13" t="s">
        <v>0</v>
      </c>
      <c r="F10" s="12"/>
      <c r="G10" s="12"/>
      <c r="H10" s="12"/>
      <c r="I10" s="12"/>
    </row>
    <row r="11" spans="1:10" ht="12.75" customHeight="1" x14ac:dyDescent="0.2">
      <c r="A11" s="631" t="s">
        <v>1</v>
      </c>
      <c r="B11" s="638" t="s">
        <v>5</v>
      </c>
      <c r="C11" s="638" t="s">
        <v>6</v>
      </c>
      <c r="D11" s="639" t="s">
        <v>9</v>
      </c>
      <c r="E11" s="639"/>
      <c r="F11" s="639"/>
      <c r="G11" s="639"/>
      <c r="H11" s="631" t="s">
        <v>508</v>
      </c>
      <c r="I11" s="625" t="s">
        <v>509</v>
      </c>
      <c r="J11" s="628" t="s">
        <v>510</v>
      </c>
    </row>
    <row r="12" spans="1:10" x14ac:dyDescent="0.2">
      <c r="A12" s="631"/>
      <c r="B12" s="638"/>
      <c r="C12" s="638"/>
      <c r="D12" s="631" t="s">
        <v>7</v>
      </c>
      <c r="E12" s="631" t="s">
        <v>2</v>
      </c>
      <c r="F12" s="631" t="s">
        <v>3</v>
      </c>
      <c r="G12" s="631" t="s">
        <v>4</v>
      </c>
      <c r="H12" s="631"/>
      <c r="I12" s="626"/>
      <c r="J12" s="629"/>
    </row>
    <row r="13" spans="1:10" x14ac:dyDescent="0.2">
      <c r="A13" s="631"/>
      <c r="B13" s="638"/>
      <c r="C13" s="638"/>
      <c r="D13" s="631"/>
      <c r="E13" s="631"/>
      <c r="F13" s="631"/>
      <c r="G13" s="631"/>
      <c r="H13" s="631"/>
      <c r="I13" s="626"/>
      <c r="J13" s="629"/>
    </row>
    <row r="14" spans="1:10" x14ac:dyDescent="0.2">
      <c r="A14" s="631"/>
      <c r="B14" s="638"/>
      <c r="C14" s="638"/>
      <c r="D14" s="631"/>
      <c r="E14" s="631"/>
      <c r="F14" s="631"/>
      <c r="G14" s="631"/>
      <c r="H14" s="631"/>
      <c r="I14" s="627"/>
      <c r="J14" s="630"/>
    </row>
    <row r="15" spans="1:10" x14ac:dyDescent="0.2">
      <c r="A15" s="15">
        <v>1</v>
      </c>
      <c r="B15" s="16">
        <v>2</v>
      </c>
      <c r="C15" s="16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4">
        <v>9</v>
      </c>
      <c r="J15" s="125">
        <v>10</v>
      </c>
    </row>
    <row r="16" spans="1:10" x14ac:dyDescent="0.2">
      <c r="A16" s="621" t="s">
        <v>10</v>
      </c>
      <c r="B16" s="622"/>
      <c r="C16" s="622"/>
      <c r="D16" s="622"/>
      <c r="E16" s="622"/>
      <c r="F16" s="622"/>
      <c r="G16" s="622"/>
      <c r="H16" s="622"/>
      <c r="I16" s="17"/>
      <c r="J16" s="125"/>
    </row>
    <row r="17" spans="1:10" x14ac:dyDescent="0.2">
      <c r="A17" s="126">
        <v>1</v>
      </c>
      <c r="B17" s="127" t="s">
        <v>11</v>
      </c>
      <c r="C17" s="127" t="s">
        <v>12</v>
      </c>
      <c r="D17" s="128">
        <v>580509</v>
      </c>
      <c r="E17" s="129"/>
      <c r="F17" s="129"/>
      <c r="G17" s="129"/>
      <c r="H17" s="128">
        <v>580509</v>
      </c>
      <c r="I17" s="128">
        <f>H17*1.1532377</f>
        <v>669464.86398929998</v>
      </c>
      <c r="J17" s="130">
        <f>I17*0.845</f>
        <v>565697.81007095845</v>
      </c>
    </row>
    <row r="18" spans="1:10" x14ac:dyDescent="0.2">
      <c r="A18" s="126">
        <v>2</v>
      </c>
      <c r="B18" s="127" t="s">
        <v>13</v>
      </c>
      <c r="C18" s="127" t="s">
        <v>14</v>
      </c>
      <c r="D18" s="128">
        <v>8111462</v>
      </c>
      <c r="E18" s="129"/>
      <c r="F18" s="129"/>
      <c r="G18" s="129"/>
      <c r="H18" s="128">
        <v>8111462</v>
      </c>
      <c r="I18" s="128">
        <f t="shared" ref="I18:I25" si="0">H18*1.1532377</f>
        <v>9354443.7805174012</v>
      </c>
      <c r="J18" s="130">
        <f t="shared" ref="J18:J25" si="1">I18*0.845</f>
        <v>7904504.9945372036</v>
      </c>
    </row>
    <row r="19" spans="1:10" x14ac:dyDescent="0.2">
      <c r="A19" s="126">
        <v>3</v>
      </c>
      <c r="B19" s="127" t="s">
        <v>15</v>
      </c>
      <c r="C19" s="127" t="s">
        <v>16</v>
      </c>
      <c r="D19" s="128">
        <v>3041855</v>
      </c>
      <c r="E19" s="129"/>
      <c r="F19" s="129"/>
      <c r="G19" s="129"/>
      <c r="H19" s="128">
        <v>3041855</v>
      </c>
      <c r="I19" s="128">
        <f t="shared" si="0"/>
        <v>3507981.8639334999</v>
      </c>
      <c r="J19" s="130">
        <f t="shared" si="1"/>
        <v>2964244.6750238072</v>
      </c>
    </row>
    <row r="20" spans="1:10" x14ac:dyDescent="0.2">
      <c r="A20" s="126">
        <v>4</v>
      </c>
      <c r="B20" s="127" t="s">
        <v>17</v>
      </c>
      <c r="C20" s="127" t="s">
        <v>18</v>
      </c>
      <c r="D20" s="128">
        <v>4838968</v>
      </c>
      <c r="E20" s="129"/>
      <c r="F20" s="129"/>
      <c r="G20" s="129"/>
      <c r="H20" s="128">
        <v>4838968</v>
      </c>
      <c r="I20" s="128">
        <f t="shared" si="0"/>
        <v>5580480.3266936</v>
      </c>
      <c r="J20" s="130">
        <f t="shared" si="1"/>
        <v>4715505.8760560919</v>
      </c>
    </row>
    <row r="21" spans="1:10" x14ac:dyDescent="0.2">
      <c r="A21" s="126">
        <v>5</v>
      </c>
      <c r="B21" s="127" t="s">
        <v>19</v>
      </c>
      <c r="C21" s="127" t="s">
        <v>20</v>
      </c>
      <c r="D21" s="128">
        <v>8494813</v>
      </c>
      <c r="E21" s="129"/>
      <c r="F21" s="129"/>
      <c r="G21" s="129"/>
      <c r="H21" s="128">
        <v>8494813</v>
      </c>
      <c r="I21" s="128">
        <f t="shared" si="0"/>
        <v>9796538.6060501002</v>
      </c>
      <c r="J21" s="130">
        <f t="shared" si="1"/>
        <v>8278075.1221123347</v>
      </c>
    </row>
    <row r="22" spans="1:10" x14ac:dyDescent="0.2">
      <c r="A22" s="126">
        <v>6</v>
      </c>
      <c r="B22" s="127" t="s">
        <v>21</v>
      </c>
      <c r="C22" s="127" t="s">
        <v>22</v>
      </c>
      <c r="D22" s="128">
        <v>2787392</v>
      </c>
      <c r="E22" s="129"/>
      <c r="F22" s="129"/>
      <c r="G22" s="129"/>
      <c r="H22" s="128">
        <v>2787392</v>
      </c>
      <c r="I22" s="128">
        <f t="shared" si="0"/>
        <v>3214525.5390784</v>
      </c>
      <c r="J22" s="130">
        <f t="shared" si="1"/>
        <v>2716274.0805212478</v>
      </c>
    </row>
    <row r="23" spans="1:10" x14ac:dyDescent="0.2">
      <c r="A23" s="126">
        <v>7</v>
      </c>
      <c r="B23" s="127" t="s">
        <v>23</v>
      </c>
      <c r="C23" s="127" t="s">
        <v>24</v>
      </c>
      <c r="D23" s="128">
        <v>654534</v>
      </c>
      <c r="E23" s="129"/>
      <c r="F23" s="129"/>
      <c r="G23" s="129"/>
      <c r="H23" s="128">
        <v>654534</v>
      </c>
      <c r="I23" s="128">
        <f t="shared" si="0"/>
        <v>754833.28473179997</v>
      </c>
      <c r="J23" s="130">
        <f t="shared" si="1"/>
        <v>637834.12559837091</v>
      </c>
    </row>
    <row r="24" spans="1:10" x14ac:dyDescent="0.2">
      <c r="A24" s="126">
        <v>8</v>
      </c>
      <c r="B24" s="127" t="s">
        <v>25</v>
      </c>
      <c r="C24" s="127" t="s">
        <v>26</v>
      </c>
      <c r="D24" s="128">
        <v>405482</v>
      </c>
      <c r="E24" s="129"/>
      <c r="F24" s="129"/>
      <c r="G24" s="129"/>
      <c r="H24" s="128">
        <v>405482</v>
      </c>
      <c r="I24" s="128">
        <f t="shared" si="0"/>
        <v>467617.12907140004</v>
      </c>
      <c r="J24" s="130">
        <f t="shared" si="1"/>
        <v>395136.47406533302</v>
      </c>
    </row>
    <row r="25" spans="1:10" x14ac:dyDescent="0.2">
      <c r="A25" s="126">
        <v>9</v>
      </c>
      <c r="B25" s="127" t="s">
        <v>27</v>
      </c>
      <c r="C25" s="127" t="s">
        <v>28</v>
      </c>
      <c r="D25" s="128">
        <v>2868861</v>
      </c>
      <c r="E25" s="129"/>
      <c r="F25" s="129"/>
      <c r="G25" s="129"/>
      <c r="H25" s="128">
        <v>2868861</v>
      </c>
      <c r="I25" s="128">
        <f t="shared" si="0"/>
        <v>3308478.6612597001</v>
      </c>
      <c r="J25" s="130">
        <f t="shared" si="1"/>
        <v>2795664.4687644467</v>
      </c>
    </row>
    <row r="26" spans="1:10" x14ac:dyDescent="0.2">
      <c r="A26" s="131"/>
      <c r="B26" s="619" t="s">
        <v>29</v>
      </c>
      <c r="C26" s="620"/>
      <c r="D26" s="128">
        <v>31783876</v>
      </c>
      <c r="E26" s="129"/>
      <c r="F26" s="129"/>
      <c r="G26" s="129"/>
      <c r="H26" s="128">
        <f>H17+H18+H19+H20+H21+H22+H23+H24+H25</f>
        <v>31783876</v>
      </c>
      <c r="I26" s="18">
        <f>I17+I18+I19+I20+I21+I22+I23+I24+I25</f>
        <v>36654364.055325203</v>
      </c>
      <c r="J26" s="130">
        <f>J17+J18+J19+J20+J21+J22+J23+J24+J25</f>
        <v>30972937.626749795</v>
      </c>
    </row>
    <row r="27" spans="1:10" x14ac:dyDescent="0.2">
      <c r="A27" s="623" t="s">
        <v>30</v>
      </c>
      <c r="B27" s="624"/>
      <c r="C27" s="624"/>
      <c r="D27" s="624"/>
      <c r="E27" s="624"/>
      <c r="F27" s="624"/>
      <c r="G27" s="624"/>
      <c r="H27" s="624"/>
      <c r="I27" s="17"/>
      <c r="J27" s="130"/>
    </row>
    <row r="28" spans="1:10" x14ac:dyDescent="0.2">
      <c r="A28" s="126">
        <v>10</v>
      </c>
      <c r="B28" s="127" t="s">
        <v>31</v>
      </c>
      <c r="C28" s="127" t="s">
        <v>32</v>
      </c>
      <c r="D28" s="128">
        <v>5804862.5</v>
      </c>
      <c r="E28" s="129"/>
      <c r="F28" s="129"/>
      <c r="G28" s="129"/>
      <c r="H28" s="128">
        <v>5804862.5</v>
      </c>
      <c r="I28" s="128">
        <f>H28*1.1532377</f>
        <v>6694386.2783162501</v>
      </c>
      <c r="J28" s="130">
        <f>I28*0.845</f>
        <v>5656756.4051772309</v>
      </c>
    </row>
    <row r="29" spans="1:10" x14ac:dyDescent="0.2">
      <c r="A29" s="131"/>
      <c r="B29" s="619" t="s">
        <v>33</v>
      </c>
      <c r="C29" s="620"/>
      <c r="D29" s="128">
        <f>D28</f>
        <v>5804862.5</v>
      </c>
      <c r="E29" s="129"/>
      <c r="F29" s="129"/>
      <c r="G29" s="129"/>
      <c r="H29" s="128">
        <f>H26+H28</f>
        <v>37588738.5</v>
      </c>
      <c r="I29" s="128">
        <f>I28</f>
        <v>6694386.2783162501</v>
      </c>
      <c r="J29" s="130">
        <f>J28</f>
        <v>5656756.4051772309</v>
      </c>
    </row>
    <row r="30" spans="1:10" x14ac:dyDescent="0.2">
      <c r="A30" s="131"/>
      <c r="B30" s="619" t="s">
        <v>34</v>
      </c>
      <c r="C30" s="620"/>
      <c r="D30" s="128">
        <f>D26+D29</f>
        <v>37588738.5</v>
      </c>
      <c r="E30" s="129"/>
      <c r="F30" s="129"/>
      <c r="G30" s="129"/>
      <c r="H30" s="128">
        <f>D26+D29</f>
        <v>37588738.5</v>
      </c>
      <c r="I30" s="128">
        <f>I26+I29</f>
        <v>43348750.333641455</v>
      </c>
      <c r="J30" s="130">
        <f>J26+J29</f>
        <v>36629694.031927027</v>
      </c>
    </row>
    <row r="31" spans="1:10" x14ac:dyDescent="0.2">
      <c r="A31" s="623" t="s">
        <v>35</v>
      </c>
      <c r="B31" s="624"/>
      <c r="C31" s="624"/>
      <c r="D31" s="624"/>
      <c r="E31" s="624"/>
      <c r="F31" s="624"/>
      <c r="G31" s="624"/>
      <c r="H31" s="624"/>
      <c r="I31" s="17"/>
      <c r="J31" s="130"/>
    </row>
    <row r="32" spans="1:10" ht="24" x14ac:dyDescent="0.2">
      <c r="A32" s="126">
        <v>11</v>
      </c>
      <c r="B32" s="127" t="s">
        <v>36</v>
      </c>
      <c r="C32" s="127" t="s">
        <v>37</v>
      </c>
      <c r="D32" s="128">
        <v>751775</v>
      </c>
      <c r="E32" s="132"/>
      <c r="F32" s="132"/>
      <c r="G32" s="132"/>
      <c r="H32" s="128">
        <v>751775</v>
      </c>
      <c r="I32" s="128">
        <f>I30*0.02</f>
        <v>866975.00667282916</v>
      </c>
      <c r="J32" s="130">
        <f>J30*0.02</f>
        <v>732593.88063854061</v>
      </c>
    </row>
    <row r="33" spans="1:10" x14ac:dyDescent="0.2">
      <c r="A33" s="131"/>
      <c r="B33" s="619" t="s">
        <v>38</v>
      </c>
      <c r="C33" s="620"/>
      <c r="D33" s="128">
        <v>751775</v>
      </c>
      <c r="E33" s="129"/>
      <c r="F33" s="129"/>
      <c r="G33" s="129"/>
      <c r="H33" s="128">
        <v>751775</v>
      </c>
      <c r="I33" s="128">
        <f>I32</f>
        <v>866975.00667282916</v>
      </c>
      <c r="J33" s="130">
        <f>J32</f>
        <v>732593.88063854061</v>
      </c>
    </row>
    <row r="34" spans="1:10" x14ac:dyDescent="0.2">
      <c r="A34" s="131"/>
      <c r="B34" s="133"/>
      <c r="C34" s="134" t="s">
        <v>47</v>
      </c>
      <c r="D34" s="128">
        <f>D33+D30</f>
        <v>38340513.5</v>
      </c>
      <c r="E34" s="129"/>
      <c r="F34" s="129"/>
      <c r="G34" s="129"/>
      <c r="H34" s="128">
        <f>H33+H30</f>
        <v>38340513.5</v>
      </c>
      <c r="I34" s="19">
        <f>I30+I33</f>
        <v>44215725.340314284</v>
      </c>
      <c r="J34" s="130">
        <f>J30+J33</f>
        <v>37362287.912565567</v>
      </c>
    </row>
    <row r="35" spans="1:10" x14ac:dyDescent="0.2">
      <c r="A35" s="126"/>
      <c r="B35" s="135"/>
      <c r="C35" s="127" t="s">
        <v>48</v>
      </c>
      <c r="D35" s="128">
        <f>ROUND(D34*0.2,2)+0.01</f>
        <v>7668102.71</v>
      </c>
      <c r="E35" s="128"/>
      <c r="F35" s="128"/>
      <c r="G35" s="128"/>
      <c r="H35" s="128">
        <f>ROUND(H34*0.2,2)+0.01</f>
        <v>7668102.71</v>
      </c>
      <c r="I35" s="19">
        <f>I34*0.2</f>
        <v>8843145.0680628568</v>
      </c>
      <c r="J35" s="130">
        <f>J34*0.2</f>
        <v>7472457.5825131135</v>
      </c>
    </row>
    <row r="36" spans="1:10" x14ac:dyDescent="0.2">
      <c r="A36" s="126"/>
      <c r="B36" s="135"/>
      <c r="C36" s="127" t="s">
        <v>49</v>
      </c>
      <c r="D36" s="128">
        <f>D35+D34</f>
        <v>46008616.210000001</v>
      </c>
      <c r="E36" s="128"/>
      <c r="F36" s="128"/>
      <c r="G36" s="128"/>
      <c r="H36" s="128">
        <f>H35+H34</f>
        <v>46008616.210000001</v>
      </c>
      <c r="I36" s="19">
        <f>I35+I34</f>
        <v>53058870.408377141</v>
      </c>
      <c r="J36" s="130">
        <f>J35+J34</f>
        <v>44834745.495078683</v>
      </c>
    </row>
  </sheetData>
  <mergeCells count="21">
    <mergeCell ref="E5:H5"/>
    <mergeCell ref="C8:F8"/>
    <mergeCell ref="C9:G9"/>
    <mergeCell ref="A11:A14"/>
    <mergeCell ref="B11:B14"/>
    <mergeCell ref="C11:C14"/>
    <mergeCell ref="D11:G11"/>
    <mergeCell ref="H11:H14"/>
    <mergeCell ref="I11:I14"/>
    <mergeCell ref="J11:J14"/>
    <mergeCell ref="D12:D14"/>
    <mergeCell ref="E12:E14"/>
    <mergeCell ref="F12:F14"/>
    <mergeCell ref="G12:G14"/>
    <mergeCell ref="B33:C33"/>
    <mergeCell ref="A16:H16"/>
    <mergeCell ref="B26:C26"/>
    <mergeCell ref="A27:H27"/>
    <mergeCell ref="B29:C29"/>
    <mergeCell ref="B30:C30"/>
    <mergeCell ref="A31:H31"/>
  </mergeCells>
  <pageMargins left="0.42" right="0.25" top="0.5" bottom="0.52" header="0.3" footer="0.3"/>
  <pageSetup paperSize="9" scale="83" fitToHeight="10000" orientation="landscape" r:id="rId1"/>
  <headerFooter alignWithMargins="0">
    <oddHeader>&amp;LГРАНД-Смета 2020</oddHeader>
    <oddFooter>&amp;C1&amp;RСтраница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154"/>
  <sheetViews>
    <sheetView showGridLines="0" view="pageBreakPreview" topLeftCell="A122" zoomScale="80" zoomScaleNormal="115" zoomScaleSheetLayoutView="80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0.5703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88</v>
      </c>
      <c r="J18" s="668"/>
      <c r="K18" s="667" t="s">
        <v>502</v>
      </c>
      <c r="L18" s="668"/>
      <c r="M18" s="667" t="s">
        <v>503</v>
      </c>
      <c r="N18" s="668"/>
      <c r="O18" s="667" t="s">
        <v>502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512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87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45" x14ac:dyDescent="0.2">
      <c r="A31" s="53">
        <v>1</v>
      </c>
      <c r="B31" s="54" t="s">
        <v>88</v>
      </c>
      <c r="C31" s="55" t="s">
        <v>89</v>
      </c>
      <c r="D31" s="56" t="s">
        <v>90</v>
      </c>
      <c r="E31" s="57" t="s">
        <v>91</v>
      </c>
      <c r="F31" s="58">
        <v>0.03</v>
      </c>
      <c r="G31" s="59">
        <v>14180.66</v>
      </c>
      <c r="H31" s="59">
        <v>4368.26</v>
      </c>
      <c r="I31" s="59">
        <v>9812.4</v>
      </c>
      <c r="J31" s="59">
        <v>1550.65</v>
      </c>
      <c r="K31" s="59">
        <v>425</v>
      </c>
      <c r="L31" s="59">
        <v>131</v>
      </c>
      <c r="M31" s="59">
        <v>294</v>
      </c>
      <c r="N31" s="59">
        <v>47</v>
      </c>
      <c r="O31" s="58" t="s">
        <v>92</v>
      </c>
      <c r="P31" s="58" t="s">
        <v>93</v>
      </c>
    </row>
    <row r="32" spans="1:16" x14ac:dyDescent="0.2">
      <c r="A32" s="644" t="s">
        <v>94</v>
      </c>
      <c r="B32" s="645"/>
      <c r="C32" s="645"/>
      <c r="D32" s="645"/>
      <c r="E32" s="645"/>
      <c r="F32" s="645"/>
      <c r="G32" s="645"/>
      <c r="H32" s="645"/>
      <c r="I32" s="645"/>
      <c r="J32" s="645"/>
      <c r="K32" s="60">
        <v>5736</v>
      </c>
      <c r="L32" s="58"/>
      <c r="M32" s="58"/>
      <c r="N32" s="58"/>
      <c r="O32" s="60">
        <v>13.79</v>
      </c>
      <c r="P32" s="60">
        <v>3.28</v>
      </c>
    </row>
    <row r="33" spans="1:16" ht="19.149999999999999" customHeight="1" x14ac:dyDescent="0.2">
      <c r="A33" s="647" t="s">
        <v>95</v>
      </c>
      <c r="B33" s="645"/>
      <c r="C33" s="645"/>
      <c r="D33" s="645"/>
      <c r="E33" s="645"/>
      <c r="F33" s="645"/>
      <c r="G33" s="645"/>
      <c r="H33" s="645"/>
      <c r="I33" s="645"/>
      <c r="J33" s="645"/>
      <c r="K33" s="645"/>
      <c r="L33" s="645"/>
      <c r="M33" s="645"/>
      <c r="N33" s="645"/>
      <c r="O33" s="645"/>
      <c r="P33" s="645"/>
    </row>
    <row r="34" spans="1:16" ht="22.5" x14ac:dyDescent="0.2">
      <c r="A34" s="53">
        <v>2</v>
      </c>
      <c r="B34" s="54" t="s">
        <v>96</v>
      </c>
      <c r="C34" s="55" t="s">
        <v>97</v>
      </c>
      <c r="D34" s="56" t="s">
        <v>98</v>
      </c>
      <c r="E34" s="57" t="s">
        <v>99</v>
      </c>
      <c r="F34" s="58">
        <v>1.1220000000000001</v>
      </c>
      <c r="G34" s="59">
        <v>669.3</v>
      </c>
      <c r="H34" s="59">
        <v>623.94000000000005</v>
      </c>
      <c r="I34" s="59">
        <v>45.36</v>
      </c>
      <c r="J34" s="59">
        <v>20.399999999999999</v>
      </c>
      <c r="K34" s="59">
        <v>751</v>
      </c>
      <c r="L34" s="59">
        <v>700</v>
      </c>
      <c r="M34" s="59">
        <v>51</v>
      </c>
      <c r="N34" s="59">
        <v>23</v>
      </c>
      <c r="O34" s="58" t="s">
        <v>100</v>
      </c>
      <c r="P34" s="58" t="s">
        <v>101</v>
      </c>
    </row>
    <row r="35" spans="1:16" ht="33.75" x14ac:dyDescent="0.2">
      <c r="A35" s="53">
        <v>3</v>
      </c>
      <c r="B35" s="54" t="s">
        <v>102</v>
      </c>
      <c r="C35" s="55" t="s">
        <v>103</v>
      </c>
      <c r="D35" s="56" t="s">
        <v>104</v>
      </c>
      <c r="E35" s="57" t="s">
        <v>105</v>
      </c>
      <c r="F35" s="58">
        <v>0.16036</v>
      </c>
      <c r="G35" s="59">
        <v>301.85000000000002</v>
      </c>
      <c r="H35" s="59">
        <v>301.85000000000002</v>
      </c>
      <c r="I35" s="58"/>
      <c r="J35" s="58"/>
      <c r="K35" s="59">
        <v>48</v>
      </c>
      <c r="L35" s="59">
        <v>48</v>
      </c>
      <c r="M35" s="58"/>
      <c r="N35" s="58"/>
      <c r="O35" s="58" t="s">
        <v>106</v>
      </c>
      <c r="P35" s="58" t="s">
        <v>107</v>
      </c>
    </row>
    <row r="36" spans="1:16" ht="22.5" x14ac:dyDescent="0.2">
      <c r="A36" s="53">
        <v>4</v>
      </c>
      <c r="B36" s="54" t="s">
        <v>108</v>
      </c>
      <c r="C36" s="55" t="s">
        <v>109</v>
      </c>
      <c r="D36" s="56" t="s">
        <v>110</v>
      </c>
      <c r="E36" s="57" t="s">
        <v>111</v>
      </c>
      <c r="F36" s="58">
        <v>0.04</v>
      </c>
      <c r="G36" s="59">
        <v>1914.82</v>
      </c>
      <c r="H36" s="59">
        <v>1506.12</v>
      </c>
      <c r="I36" s="59">
        <v>408.7</v>
      </c>
      <c r="J36" s="59">
        <v>41.88</v>
      </c>
      <c r="K36" s="59">
        <v>76</v>
      </c>
      <c r="L36" s="59">
        <v>60</v>
      </c>
      <c r="M36" s="59">
        <v>16</v>
      </c>
      <c r="N36" s="59">
        <v>2</v>
      </c>
      <c r="O36" s="58" t="s">
        <v>112</v>
      </c>
      <c r="P36" s="58" t="s">
        <v>113</v>
      </c>
    </row>
    <row r="37" spans="1:16" ht="22.5" x14ac:dyDescent="0.2">
      <c r="A37" s="53">
        <v>5</v>
      </c>
      <c r="B37" s="54" t="s">
        <v>114</v>
      </c>
      <c r="C37" s="55" t="s">
        <v>115</v>
      </c>
      <c r="D37" s="56" t="s">
        <v>116</v>
      </c>
      <c r="E37" s="57" t="s">
        <v>117</v>
      </c>
      <c r="F37" s="58">
        <v>0.25</v>
      </c>
      <c r="G37" s="59">
        <v>194.86</v>
      </c>
      <c r="H37" s="59">
        <v>76.47</v>
      </c>
      <c r="I37" s="59">
        <v>118.39</v>
      </c>
      <c r="J37" s="59">
        <v>12.13</v>
      </c>
      <c r="K37" s="59">
        <v>49</v>
      </c>
      <c r="L37" s="59">
        <v>19</v>
      </c>
      <c r="M37" s="59">
        <v>30</v>
      </c>
      <c r="N37" s="59">
        <v>3</v>
      </c>
      <c r="O37" s="58" t="s">
        <v>118</v>
      </c>
      <c r="P37" s="58" t="s">
        <v>119</v>
      </c>
    </row>
    <row r="38" spans="1:16" ht="56.25" x14ac:dyDescent="0.2">
      <c r="A38" s="53">
        <v>6</v>
      </c>
      <c r="B38" s="54" t="s">
        <v>120</v>
      </c>
      <c r="C38" s="55" t="s">
        <v>121</v>
      </c>
      <c r="D38" s="56" t="s">
        <v>122</v>
      </c>
      <c r="E38" s="57" t="s">
        <v>123</v>
      </c>
      <c r="F38" s="58">
        <v>1.0429999999999999</v>
      </c>
      <c r="G38" s="59">
        <v>169.94</v>
      </c>
      <c r="H38" s="59">
        <v>169.94</v>
      </c>
      <c r="I38" s="58"/>
      <c r="J38" s="58"/>
      <c r="K38" s="59">
        <v>177</v>
      </c>
      <c r="L38" s="59">
        <v>177</v>
      </c>
      <c r="M38" s="58"/>
      <c r="N38" s="58"/>
      <c r="O38" s="58" t="s">
        <v>124</v>
      </c>
      <c r="P38" s="58" t="s">
        <v>107</v>
      </c>
    </row>
    <row r="39" spans="1:16" ht="56.25" x14ac:dyDescent="0.2">
      <c r="A39" s="53">
        <v>7</v>
      </c>
      <c r="B39" s="54" t="s">
        <v>125</v>
      </c>
      <c r="C39" s="55" t="s">
        <v>121</v>
      </c>
      <c r="D39" s="56" t="s">
        <v>126</v>
      </c>
      <c r="E39" s="57" t="s">
        <v>123</v>
      </c>
      <c r="F39" s="58">
        <v>0.99299999999999999</v>
      </c>
      <c r="G39" s="59">
        <v>169.94</v>
      </c>
      <c r="H39" s="59">
        <v>169.94</v>
      </c>
      <c r="I39" s="58"/>
      <c r="J39" s="58"/>
      <c r="K39" s="59">
        <v>169</v>
      </c>
      <c r="L39" s="59">
        <v>169</v>
      </c>
      <c r="M39" s="58"/>
      <c r="N39" s="58"/>
      <c r="O39" s="58" t="s">
        <v>127</v>
      </c>
      <c r="P39" s="58" t="s">
        <v>107</v>
      </c>
    </row>
    <row r="40" spans="1:16" ht="22.5" x14ac:dyDescent="0.2">
      <c r="A40" s="53">
        <v>8</v>
      </c>
      <c r="B40" s="54" t="s">
        <v>128</v>
      </c>
      <c r="C40" s="55" t="s">
        <v>129</v>
      </c>
      <c r="D40" s="56" t="s">
        <v>130</v>
      </c>
      <c r="E40" s="57" t="s">
        <v>131</v>
      </c>
      <c r="F40" s="58">
        <v>0.26100000000000001</v>
      </c>
      <c r="G40" s="59">
        <v>447.22</v>
      </c>
      <c r="H40" s="59">
        <v>231.76</v>
      </c>
      <c r="I40" s="59">
        <v>215.46</v>
      </c>
      <c r="J40" s="59">
        <v>96.92</v>
      </c>
      <c r="K40" s="59">
        <v>116</v>
      </c>
      <c r="L40" s="59">
        <v>60</v>
      </c>
      <c r="M40" s="59">
        <v>56</v>
      </c>
      <c r="N40" s="59">
        <v>25</v>
      </c>
      <c r="O40" s="58" t="s">
        <v>132</v>
      </c>
      <c r="P40" s="58" t="s">
        <v>133</v>
      </c>
    </row>
    <row r="41" spans="1:16" ht="45" x14ac:dyDescent="0.2">
      <c r="A41" s="53">
        <v>9</v>
      </c>
      <c r="B41" s="54" t="s">
        <v>134</v>
      </c>
      <c r="C41" s="55" t="s">
        <v>135</v>
      </c>
      <c r="D41" s="56" t="s">
        <v>136</v>
      </c>
      <c r="E41" s="57" t="s">
        <v>137</v>
      </c>
      <c r="F41" s="58">
        <v>0.18060000000000001</v>
      </c>
      <c r="G41" s="59">
        <v>416.62</v>
      </c>
      <c r="H41" s="59">
        <v>387.32</v>
      </c>
      <c r="I41" s="59">
        <v>29.3</v>
      </c>
      <c r="J41" s="59">
        <v>13.18</v>
      </c>
      <c r="K41" s="59">
        <v>75</v>
      </c>
      <c r="L41" s="59">
        <v>70</v>
      </c>
      <c r="M41" s="59">
        <v>5</v>
      </c>
      <c r="N41" s="59">
        <v>2</v>
      </c>
      <c r="O41" s="58" t="s">
        <v>138</v>
      </c>
      <c r="P41" s="58" t="s">
        <v>139</v>
      </c>
    </row>
    <row r="42" spans="1:16" ht="22.5" x14ac:dyDescent="0.2">
      <c r="A42" s="53">
        <v>10</v>
      </c>
      <c r="B42" s="54" t="s">
        <v>140</v>
      </c>
      <c r="C42" s="55" t="s">
        <v>141</v>
      </c>
      <c r="D42" s="56" t="s">
        <v>142</v>
      </c>
      <c r="E42" s="57" t="s">
        <v>131</v>
      </c>
      <c r="F42" s="58">
        <v>4.2000000000000003E-2</v>
      </c>
      <c r="G42" s="59">
        <v>797.75</v>
      </c>
      <c r="H42" s="59">
        <v>797.75</v>
      </c>
      <c r="I42" s="58"/>
      <c r="J42" s="58"/>
      <c r="K42" s="59">
        <v>34</v>
      </c>
      <c r="L42" s="59">
        <v>34</v>
      </c>
      <c r="M42" s="58"/>
      <c r="N42" s="58"/>
      <c r="O42" s="58" t="s">
        <v>143</v>
      </c>
      <c r="P42" s="58" t="s">
        <v>107</v>
      </c>
    </row>
    <row r="43" spans="1:16" ht="22.5" x14ac:dyDescent="0.2">
      <c r="A43" s="53">
        <v>11</v>
      </c>
      <c r="B43" s="54" t="s">
        <v>144</v>
      </c>
      <c r="C43" s="55" t="s">
        <v>145</v>
      </c>
      <c r="D43" s="56" t="s">
        <v>146</v>
      </c>
      <c r="E43" s="57" t="s">
        <v>111</v>
      </c>
      <c r="F43" s="58">
        <v>0.04</v>
      </c>
      <c r="G43" s="59">
        <v>1271.95</v>
      </c>
      <c r="H43" s="59">
        <v>1100.6400000000001</v>
      </c>
      <c r="I43" s="59">
        <v>171.31</v>
      </c>
      <c r="J43" s="59">
        <v>25.22</v>
      </c>
      <c r="K43" s="59">
        <v>51</v>
      </c>
      <c r="L43" s="59">
        <v>44</v>
      </c>
      <c r="M43" s="59">
        <v>7</v>
      </c>
      <c r="N43" s="59">
        <v>1</v>
      </c>
      <c r="O43" s="58" t="s">
        <v>147</v>
      </c>
      <c r="P43" s="58" t="s">
        <v>148</v>
      </c>
    </row>
    <row r="44" spans="1:16" ht="22.5" x14ac:dyDescent="0.2">
      <c r="A44" s="53">
        <v>12</v>
      </c>
      <c r="B44" s="54" t="s">
        <v>149</v>
      </c>
      <c r="C44" s="55" t="s">
        <v>150</v>
      </c>
      <c r="D44" s="56" t="s">
        <v>151</v>
      </c>
      <c r="E44" s="57" t="s">
        <v>131</v>
      </c>
      <c r="F44" s="58">
        <v>0.42720000000000002</v>
      </c>
      <c r="G44" s="59">
        <v>387.29</v>
      </c>
      <c r="H44" s="59">
        <v>350.84</v>
      </c>
      <c r="I44" s="59">
        <v>36.450000000000003</v>
      </c>
      <c r="J44" s="59">
        <v>3.07</v>
      </c>
      <c r="K44" s="59">
        <v>166</v>
      </c>
      <c r="L44" s="59">
        <v>150</v>
      </c>
      <c r="M44" s="59">
        <v>16</v>
      </c>
      <c r="N44" s="59">
        <v>1</v>
      </c>
      <c r="O44" s="58" t="s">
        <v>152</v>
      </c>
      <c r="P44" s="58" t="s">
        <v>153</v>
      </c>
    </row>
    <row r="45" spans="1:16" x14ac:dyDescent="0.2">
      <c r="A45" s="644" t="s">
        <v>154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0">
        <v>27916</v>
      </c>
      <c r="L45" s="58"/>
      <c r="M45" s="58"/>
      <c r="N45" s="58"/>
      <c r="O45" s="60">
        <v>176.48</v>
      </c>
      <c r="P45" s="60">
        <v>4.21</v>
      </c>
    </row>
    <row r="46" spans="1:16" ht="19.149999999999999" customHeight="1" x14ac:dyDescent="0.2">
      <c r="A46" s="647" t="s">
        <v>155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45"/>
      <c r="L46" s="645"/>
      <c r="M46" s="645"/>
      <c r="N46" s="645"/>
      <c r="O46" s="645"/>
      <c r="P46" s="645"/>
    </row>
    <row r="47" spans="1:16" ht="45" x14ac:dyDescent="0.2">
      <c r="A47" s="53">
        <v>13</v>
      </c>
      <c r="B47" s="54" t="s">
        <v>156</v>
      </c>
      <c r="C47" s="55" t="s">
        <v>135</v>
      </c>
      <c r="D47" s="56" t="s">
        <v>136</v>
      </c>
      <c r="E47" s="57" t="s">
        <v>137</v>
      </c>
      <c r="F47" s="58">
        <v>0.39839999999999998</v>
      </c>
      <c r="G47" s="59">
        <v>416.62</v>
      </c>
      <c r="H47" s="59">
        <v>387.32</v>
      </c>
      <c r="I47" s="59">
        <v>29.3</v>
      </c>
      <c r="J47" s="59">
        <v>13.18</v>
      </c>
      <c r="K47" s="59">
        <v>166</v>
      </c>
      <c r="L47" s="59">
        <v>154</v>
      </c>
      <c r="M47" s="59">
        <v>12</v>
      </c>
      <c r="N47" s="59">
        <v>5</v>
      </c>
      <c r="O47" s="58" t="s">
        <v>157</v>
      </c>
      <c r="P47" s="58" t="s">
        <v>158</v>
      </c>
    </row>
    <row r="48" spans="1:16" ht="22.5" x14ac:dyDescent="0.2">
      <c r="A48" s="53">
        <v>14</v>
      </c>
      <c r="B48" s="54" t="s">
        <v>159</v>
      </c>
      <c r="C48" s="55" t="s">
        <v>141</v>
      </c>
      <c r="D48" s="56" t="s">
        <v>142</v>
      </c>
      <c r="E48" s="57" t="s">
        <v>131</v>
      </c>
      <c r="F48" s="58">
        <v>0.13200000000000001</v>
      </c>
      <c r="G48" s="59">
        <v>797.75</v>
      </c>
      <c r="H48" s="59">
        <v>797.75</v>
      </c>
      <c r="I48" s="58"/>
      <c r="J48" s="58"/>
      <c r="K48" s="59">
        <v>105</v>
      </c>
      <c r="L48" s="59">
        <v>105</v>
      </c>
      <c r="M48" s="58"/>
      <c r="N48" s="58"/>
      <c r="O48" s="58" t="s">
        <v>160</v>
      </c>
      <c r="P48" s="58" t="s">
        <v>107</v>
      </c>
    </row>
    <row r="49" spans="1:16" ht="22.5" x14ac:dyDescent="0.2">
      <c r="A49" s="53">
        <v>15</v>
      </c>
      <c r="B49" s="54" t="s">
        <v>161</v>
      </c>
      <c r="C49" s="55" t="s">
        <v>145</v>
      </c>
      <c r="D49" s="56" t="s">
        <v>146</v>
      </c>
      <c r="E49" s="57" t="s">
        <v>111</v>
      </c>
      <c r="F49" s="58">
        <v>0.11</v>
      </c>
      <c r="G49" s="59">
        <v>1271.95</v>
      </c>
      <c r="H49" s="59">
        <v>1100.6400000000001</v>
      </c>
      <c r="I49" s="59">
        <v>171.31</v>
      </c>
      <c r="J49" s="59">
        <v>25.22</v>
      </c>
      <c r="K49" s="59">
        <v>140</v>
      </c>
      <c r="L49" s="59">
        <v>121</v>
      </c>
      <c r="M49" s="59">
        <v>19</v>
      </c>
      <c r="N49" s="59">
        <v>3</v>
      </c>
      <c r="O49" s="58" t="s">
        <v>162</v>
      </c>
      <c r="P49" s="58" t="s">
        <v>163</v>
      </c>
    </row>
    <row r="50" spans="1:16" ht="33.75" x14ac:dyDescent="0.2">
      <c r="A50" s="53">
        <v>16</v>
      </c>
      <c r="B50" s="54" t="s">
        <v>164</v>
      </c>
      <c r="C50" s="55" t="s">
        <v>165</v>
      </c>
      <c r="D50" s="56" t="s">
        <v>166</v>
      </c>
      <c r="E50" s="57" t="s">
        <v>167</v>
      </c>
      <c r="F50" s="58">
        <v>0.53</v>
      </c>
      <c r="G50" s="59">
        <v>35.03</v>
      </c>
      <c r="H50" s="59">
        <v>35.03</v>
      </c>
      <c r="I50" s="58"/>
      <c r="J50" s="58"/>
      <c r="K50" s="59">
        <v>19</v>
      </c>
      <c r="L50" s="59">
        <v>19</v>
      </c>
      <c r="M50" s="58"/>
      <c r="N50" s="58"/>
      <c r="O50" s="58" t="s">
        <v>168</v>
      </c>
      <c r="P50" s="58" t="s">
        <v>107</v>
      </c>
    </row>
    <row r="51" spans="1:16" ht="33.75" x14ac:dyDescent="0.2">
      <c r="A51" s="53">
        <v>17</v>
      </c>
      <c r="B51" s="54" t="s">
        <v>169</v>
      </c>
      <c r="C51" s="55" t="s">
        <v>103</v>
      </c>
      <c r="D51" s="56" t="s">
        <v>104</v>
      </c>
      <c r="E51" s="57" t="s">
        <v>105</v>
      </c>
      <c r="F51" s="58">
        <v>0.2477</v>
      </c>
      <c r="G51" s="59">
        <v>301.85000000000002</v>
      </c>
      <c r="H51" s="59">
        <v>301.85000000000002</v>
      </c>
      <c r="I51" s="58"/>
      <c r="J51" s="58"/>
      <c r="K51" s="59">
        <v>75</v>
      </c>
      <c r="L51" s="59">
        <v>75</v>
      </c>
      <c r="M51" s="58"/>
      <c r="N51" s="58"/>
      <c r="O51" s="58" t="s">
        <v>170</v>
      </c>
      <c r="P51" s="58" t="s">
        <v>107</v>
      </c>
    </row>
    <row r="52" spans="1:16" ht="22.5" x14ac:dyDescent="0.2">
      <c r="A52" s="53">
        <v>18</v>
      </c>
      <c r="B52" s="54" t="s">
        <v>171</v>
      </c>
      <c r="C52" s="55" t="s">
        <v>109</v>
      </c>
      <c r="D52" s="56" t="s">
        <v>110</v>
      </c>
      <c r="E52" s="57" t="s">
        <v>111</v>
      </c>
      <c r="F52" s="58">
        <v>0.14000000000000001</v>
      </c>
      <c r="G52" s="59">
        <v>1914.82</v>
      </c>
      <c r="H52" s="59">
        <v>1506.12</v>
      </c>
      <c r="I52" s="59">
        <v>408.7</v>
      </c>
      <c r="J52" s="59">
        <v>41.88</v>
      </c>
      <c r="K52" s="59">
        <v>268</v>
      </c>
      <c r="L52" s="59">
        <v>211</v>
      </c>
      <c r="M52" s="59">
        <v>57</v>
      </c>
      <c r="N52" s="59">
        <v>6</v>
      </c>
      <c r="O52" s="58" t="s">
        <v>172</v>
      </c>
      <c r="P52" s="58" t="s">
        <v>173</v>
      </c>
    </row>
    <row r="53" spans="1:16" ht="22.5" x14ac:dyDescent="0.2">
      <c r="A53" s="53">
        <v>19</v>
      </c>
      <c r="B53" s="54" t="s">
        <v>174</v>
      </c>
      <c r="C53" s="55" t="s">
        <v>97</v>
      </c>
      <c r="D53" s="56" t="s">
        <v>98</v>
      </c>
      <c r="E53" s="57" t="s">
        <v>99</v>
      </c>
      <c r="F53" s="58">
        <v>2.3180000000000001</v>
      </c>
      <c r="G53" s="59">
        <v>669.3</v>
      </c>
      <c r="H53" s="59">
        <v>623.94000000000005</v>
      </c>
      <c r="I53" s="59">
        <v>45.36</v>
      </c>
      <c r="J53" s="59">
        <v>20.399999999999999</v>
      </c>
      <c r="K53" s="59">
        <v>1551</v>
      </c>
      <c r="L53" s="59">
        <v>1446</v>
      </c>
      <c r="M53" s="59">
        <v>105</v>
      </c>
      <c r="N53" s="59">
        <v>47</v>
      </c>
      <c r="O53" s="58" t="s">
        <v>175</v>
      </c>
      <c r="P53" s="58" t="s">
        <v>176</v>
      </c>
    </row>
    <row r="54" spans="1:16" ht="45" x14ac:dyDescent="0.2">
      <c r="A54" s="53">
        <v>20</v>
      </c>
      <c r="B54" s="54" t="s">
        <v>177</v>
      </c>
      <c r="C54" s="55" t="s">
        <v>178</v>
      </c>
      <c r="D54" s="56" t="s">
        <v>179</v>
      </c>
      <c r="E54" s="57" t="s">
        <v>180</v>
      </c>
      <c r="F54" s="58">
        <v>1.478</v>
      </c>
      <c r="G54" s="59">
        <v>792.84</v>
      </c>
      <c r="H54" s="59">
        <v>612.98</v>
      </c>
      <c r="I54" s="59">
        <v>179.86</v>
      </c>
      <c r="J54" s="59">
        <v>22.27</v>
      </c>
      <c r="K54" s="59">
        <v>1172</v>
      </c>
      <c r="L54" s="59">
        <v>906</v>
      </c>
      <c r="M54" s="59">
        <v>266</v>
      </c>
      <c r="N54" s="59">
        <v>33</v>
      </c>
      <c r="O54" s="58" t="s">
        <v>181</v>
      </c>
      <c r="P54" s="58" t="s">
        <v>182</v>
      </c>
    </row>
    <row r="55" spans="1:16" ht="56.25" x14ac:dyDescent="0.2">
      <c r="A55" s="53">
        <v>21</v>
      </c>
      <c r="B55" s="54" t="s">
        <v>183</v>
      </c>
      <c r="C55" s="55" t="s">
        <v>121</v>
      </c>
      <c r="D55" s="56" t="s">
        <v>122</v>
      </c>
      <c r="E55" s="57" t="s">
        <v>123</v>
      </c>
      <c r="F55" s="58">
        <v>1.5740000000000001</v>
      </c>
      <c r="G55" s="59">
        <v>169.94</v>
      </c>
      <c r="H55" s="59">
        <v>169.94</v>
      </c>
      <c r="I55" s="58"/>
      <c r="J55" s="58"/>
      <c r="K55" s="59">
        <v>267</v>
      </c>
      <c r="L55" s="59">
        <v>267</v>
      </c>
      <c r="M55" s="58"/>
      <c r="N55" s="58"/>
      <c r="O55" s="58" t="s">
        <v>184</v>
      </c>
      <c r="P55" s="58" t="s">
        <v>107</v>
      </c>
    </row>
    <row r="56" spans="1:16" ht="33.75" x14ac:dyDescent="0.2">
      <c r="A56" s="53">
        <v>22</v>
      </c>
      <c r="B56" s="54" t="s">
        <v>185</v>
      </c>
      <c r="C56" s="55" t="s">
        <v>186</v>
      </c>
      <c r="D56" s="56" t="s">
        <v>187</v>
      </c>
      <c r="E56" s="57" t="s">
        <v>131</v>
      </c>
      <c r="F56" s="58">
        <v>1.766</v>
      </c>
      <c r="G56" s="59">
        <v>274.83999999999997</v>
      </c>
      <c r="H56" s="59">
        <v>274.83999999999997</v>
      </c>
      <c r="I56" s="58"/>
      <c r="J56" s="58"/>
      <c r="K56" s="59">
        <v>485</v>
      </c>
      <c r="L56" s="59">
        <v>485</v>
      </c>
      <c r="M56" s="58"/>
      <c r="N56" s="58"/>
      <c r="O56" s="58" t="s">
        <v>188</v>
      </c>
      <c r="P56" s="58" t="s">
        <v>107</v>
      </c>
    </row>
    <row r="57" spans="1:16" ht="56.25" x14ac:dyDescent="0.2">
      <c r="A57" s="53">
        <v>23</v>
      </c>
      <c r="B57" s="54" t="s">
        <v>189</v>
      </c>
      <c r="C57" s="55" t="s">
        <v>121</v>
      </c>
      <c r="D57" s="56" t="s">
        <v>122</v>
      </c>
      <c r="E57" s="57" t="s">
        <v>123</v>
      </c>
      <c r="F57" s="58">
        <v>2.3180000000000001</v>
      </c>
      <c r="G57" s="59">
        <v>169.94</v>
      </c>
      <c r="H57" s="59">
        <v>169.94</v>
      </c>
      <c r="I57" s="58"/>
      <c r="J57" s="58"/>
      <c r="K57" s="59">
        <v>394</v>
      </c>
      <c r="L57" s="59">
        <v>394</v>
      </c>
      <c r="M57" s="58"/>
      <c r="N57" s="58"/>
      <c r="O57" s="58" t="s">
        <v>190</v>
      </c>
      <c r="P57" s="58" t="s">
        <v>107</v>
      </c>
    </row>
    <row r="58" spans="1:16" x14ac:dyDescent="0.2">
      <c r="A58" s="644" t="s">
        <v>191</v>
      </c>
      <c r="B58" s="645"/>
      <c r="C58" s="645"/>
      <c r="D58" s="645"/>
      <c r="E58" s="645"/>
      <c r="F58" s="645"/>
      <c r="G58" s="645"/>
      <c r="H58" s="645"/>
      <c r="I58" s="645"/>
      <c r="J58" s="645"/>
      <c r="K58" s="60">
        <v>74341</v>
      </c>
      <c r="L58" s="58"/>
      <c r="M58" s="58"/>
      <c r="N58" s="58"/>
      <c r="O58" s="60">
        <v>493.53</v>
      </c>
      <c r="P58" s="60">
        <v>7.45</v>
      </c>
    </row>
    <row r="59" spans="1:16" ht="19.149999999999999" customHeight="1" x14ac:dyDescent="0.2">
      <c r="A59" s="647" t="s">
        <v>192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</row>
    <row r="60" spans="1:16" ht="45" x14ac:dyDescent="0.2">
      <c r="A60" s="53">
        <v>24</v>
      </c>
      <c r="B60" s="54" t="s">
        <v>193</v>
      </c>
      <c r="C60" s="55" t="s">
        <v>135</v>
      </c>
      <c r="D60" s="56" t="s">
        <v>136</v>
      </c>
      <c r="E60" s="57" t="s">
        <v>137</v>
      </c>
      <c r="F60" s="58">
        <v>0.54179999999999995</v>
      </c>
      <c r="G60" s="59">
        <v>416.62</v>
      </c>
      <c r="H60" s="59">
        <v>387.32</v>
      </c>
      <c r="I60" s="59">
        <v>29.3</v>
      </c>
      <c r="J60" s="59">
        <v>13.18</v>
      </c>
      <c r="K60" s="59">
        <v>226</v>
      </c>
      <c r="L60" s="59">
        <v>210</v>
      </c>
      <c r="M60" s="59">
        <v>16</v>
      </c>
      <c r="N60" s="59">
        <v>7</v>
      </c>
      <c r="O60" s="58" t="s">
        <v>194</v>
      </c>
      <c r="P60" s="58" t="s">
        <v>195</v>
      </c>
    </row>
    <row r="61" spans="1:16" ht="22.5" x14ac:dyDescent="0.2">
      <c r="A61" s="53">
        <v>25</v>
      </c>
      <c r="B61" s="54" t="s">
        <v>196</v>
      </c>
      <c r="C61" s="55" t="s">
        <v>141</v>
      </c>
      <c r="D61" s="56" t="s">
        <v>142</v>
      </c>
      <c r="E61" s="57" t="s">
        <v>131</v>
      </c>
      <c r="F61" s="58">
        <v>0.11550000000000001</v>
      </c>
      <c r="G61" s="59">
        <v>797.75</v>
      </c>
      <c r="H61" s="59">
        <v>797.75</v>
      </c>
      <c r="I61" s="58"/>
      <c r="J61" s="58"/>
      <c r="K61" s="59">
        <v>92</v>
      </c>
      <c r="L61" s="59">
        <v>92</v>
      </c>
      <c r="M61" s="58"/>
      <c r="N61" s="58"/>
      <c r="O61" s="58" t="s">
        <v>197</v>
      </c>
      <c r="P61" s="58" t="s">
        <v>107</v>
      </c>
    </row>
    <row r="62" spans="1:16" ht="22.5" x14ac:dyDescent="0.2">
      <c r="A62" s="53">
        <v>26</v>
      </c>
      <c r="B62" s="54" t="s">
        <v>198</v>
      </c>
      <c r="C62" s="55" t="s">
        <v>145</v>
      </c>
      <c r="D62" s="56" t="s">
        <v>146</v>
      </c>
      <c r="E62" s="57" t="s">
        <v>111</v>
      </c>
      <c r="F62" s="58">
        <v>0.11</v>
      </c>
      <c r="G62" s="59">
        <v>1271.95</v>
      </c>
      <c r="H62" s="59">
        <v>1100.6400000000001</v>
      </c>
      <c r="I62" s="59">
        <v>171.31</v>
      </c>
      <c r="J62" s="59">
        <v>25.22</v>
      </c>
      <c r="K62" s="59">
        <v>140</v>
      </c>
      <c r="L62" s="59">
        <v>121</v>
      </c>
      <c r="M62" s="59">
        <v>19</v>
      </c>
      <c r="N62" s="59">
        <v>3</v>
      </c>
      <c r="O62" s="58" t="s">
        <v>162</v>
      </c>
      <c r="P62" s="58" t="s">
        <v>163</v>
      </c>
    </row>
    <row r="63" spans="1:16" ht="33.75" x14ac:dyDescent="0.2">
      <c r="A63" s="53">
        <v>27</v>
      </c>
      <c r="B63" s="54" t="s">
        <v>199</v>
      </c>
      <c r="C63" s="55" t="s">
        <v>165</v>
      </c>
      <c r="D63" s="56" t="s">
        <v>166</v>
      </c>
      <c r="E63" s="57" t="s">
        <v>167</v>
      </c>
      <c r="F63" s="58">
        <v>0.46600000000000003</v>
      </c>
      <c r="G63" s="59">
        <v>35.03</v>
      </c>
      <c r="H63" s="59">
        <v>35.03</v>
      </c>
      <c r="I63" s="58"/>
      <c r="J63" s="58"/>
      <c r="K63" s="59">
        <v>16</v>
      </c>
      <c r="L63" s="59">
        <v>16</v>
      </c>
      <c r="M63" s="58"/>
      <c r="N63" s="58"/>
      <c r="O63" s="58" t="s">
        <v>200</v>
      </c>
      <c r="P63" s="58" t="s">
        <v>107</v>
      </c>
    </row>
    <row r="64" spans="1:16" ht="33.75" x14ac:dyDescent="0.2">
      <c r="A64" s="53">
        <v>28</v>
      </c>
      <c r="B64" s="54" t="s">
        <v>201</v>
      </c>
      <c r="C64" s="55" t="s">
        <v>103</v>
      </c>
      <c r="D64" s="56" t="s">
        <v>104</v>
      </c>
      <c r="E64" s="57" t="s">
        <v>105</v>
      </c>
      <c r="F64" s="58">
        <v>0.18479999999999999</v>
      </c>
      <c r="G64" s="59">
        <v>301.85000000000002</v>
      </c>
      <c r="H64" s="59">
        <v>301.85000000000002</v>
      </c>
      <c r="I64" s="58"/>
      <c r="J64" s="58"/>
      <c r="K64" s="59">
        <v>56</v>
      </c>
      <c r="L64" s="59">
        <v>56</v>
      </c>
      <c r="M64" s="58"/>
      <c r="N64" s="58"/>
      <c r="O64" s="58" t="s">
        <v>202</v>
      </c>
      <c r="P64" s="58" t="s">
        <v>107</v>
      </c>
    </row>
    <row r="65" spans="1:16" ht="22.5" x14ac:dyDescent="0.2">
      <c r="A65" s="53">
        <v>29</v>
      </c>
      <c r="B65" s="54" t="s">
        <v>203</v>
      </c>
      <c r="C65" s="55" t="s">
        <v>109</v>
      </c>
      <c r="D65" s="56" t="s">
        <v>110</v>
      </c>
      <c r="E65" s="57" t="s">
        <v>111</v>
      </c>
      <c r="F65" s="58">
        <v>0.09</v>
      </c>
      <c r="G65" s="59">
        <v>1914.82</v>
      </c>
      <c r="H65" s="59">
        <v>1506.12</v>
      </c>
      <c r="I65" s="59">
        <v>408.7</v>
      </c>
      <c r="J65" s="59">
        <v>41.88</v>
      </c>
      <c r="K65" s="59">
        <v>173</v>
      </c>
      <c r="L65" s="59">
        <v>136</v>
      </c>
      <c r="M65" s="59">
        <v>37</v>
      </c>
      <c r="N65" s="59">
        <v>4</v>
      </c>
      <c r="O65" s="58" t="s">
        <v>204</v>
      </c>
      <c r="P65" s="58" t="s">
        <v>205</v>
      </c>
    </row>
    <row r="66" spans="1:16" ht="22.5" x14ac:dyDescent="0.2">
      <c r="A66" s="53">
        <v>30</v>
      </c>
      <c r="B66" s="54" t="s">
        <v>206</v>
      </c>
      <c r="C66" s="55" t="s">
        <v>97</v>
      </c>
      <c r="D66" s="56" t="s">
        <v>98</v>
      </c>
      <c r="E66" s="57" t="s">
        <v>99</v>
      </c>
      <c r="F66" s="58">
        <v>0.55800000000000005</v>
      </c>
      <c r="G66" s="59">
        <v>669.3</v>
      </c>
      <c r="H66" s="59">
        <v>623.94000000000005</v>
      </c>
      <c r="I66" s="59">
        <v>45.36</v>
      </c>
      <c r="J66" s="59">
        <v>20.399999999999999</v>
      </c>
      <c r="K66" s="59">
        <v>373</v>
      </c>
      <c r="L66" s="59">
        <v>348</v>
      </c>
      <c r="M66" s="59">
        <v>25</v>
      </c>
      <c r="N66" s="59">
        <v>11</v>
      </c>
      <c r="O66" s="58" t="s">
        <v>207</v>
      </c>
      <c r="P66" s="58" t="s">
        <v>208</v>
      </c>
    </row>
    <row r="67" spans="1:16" ht="22.5" x14ac:dyDescent="0.2">
      <c r="A67" s="53">
        <v>31</v>
      </c>
      <c r="B67" s="54" t="s">
        <v>209</v>
      </c>
      <c r="C67" s="55" t="s">
        <v>210</v>
      </c>
      <c r="D67" s="56" t="s">
        <v>211</v>
      </c>
      <c r="E67" s="57" t="s">
        <v>212</v>
      </c>
      <c r="F67" s="58">
        <v>1.506</v>
      </c>
      <c r="G67" s="59">
        <v>62.66</v>
      </c>
      <c r="H67" s="59">
        <v>62.66</v>
      </c>
      <c r="I67" s="58"/>
      <c r="J67" s="58"/>
      <c r="K67" s="59">
        <v>94</v>
      </c>
      <c r="L67" s="59">
        <v>94</v>
      </c>
      <c r="M67" s="58"/>
      <c r="N67" s="58"/>
      <c r="O67" s="58" t="s">
        <v>213</v>
      </c>
      <c r="P67" s="58" t="s">
        <v>107</v>
      </c>
    </row>
    <row r="68" spans="1:16" ht="45" x14ac:dyDescent="0.2">
      <c r="A68" s="53">
        <v>32</v>
      </c>
      <c r="B68" s="54" t="s">
        <v>214</v>
      </c>
      <c r="C68" s="55" t="s">
        <v>178</v>
      </c>
      <c r="D68" s="56" t="s">
        <v>179</v>
      </c>
      <c r="E68" s="57" t="s">
        <v>180</v>
      </c>
      <c r="F68" s="58">
        <v>0.75800000000000001</v>
      </c>
      <c r="G68" s="59">
        <v>792.84</v>
      </c>
      <c r="H68" s="59">
        <v>612.98</v>
      </c>
      <c r="I68" s="59">
        <v>179.86</v>
      </c>
      <c r="J68" s="59">
        <v>22.27</v>
      </c>
      <c r="K68" s="59">
        <v>601</v>
      </c>
      <c r="L68" s="59">
        <v>465</v>
      </c>
      <c r="M68" s="59">
        <v>136</v>
      </c>
      <c r="N68" s="59">
        <v>17</v>
      </c>
      <c r="O68" s="58" t="s">
        <v>215</v>
      </c>
      <c r="P68" s="58" t="s">
        <v>216</v>
      </c>
    </row>
    <row r="69" spans="1:16" ht="56.25" x14ac:dyDescent="0.2">
      <c r="A69" s="53">
        <v>33</v>
      </c>
      <c r="B69" s="54" t="s">
        <v>217</v>
      </c>
      <c r="C69" s="55" t="s">
        <v>121</v>
      </c>
      <c r="D69" s="56" t="s">
        <v>122</v>
      </c>
      <c r="E69" s="57" t="s">
        <v>123</v>
      </c>
      <c r="F69" s="58">
        <v>5.0590000000000002</v>
      </c>
      <c r="G69" s="59">
        <v>169.94</v>
      </c>
      <c r="H69" s="59">
        <v>169.94</v>
      </c>
      <c r="I69" s="58"/>
      <c r="J69" s="58"/>
      <c r="K69" s="59">
        <v>860</v>
      </c>
      <c r="L69" s="59">
        <v>860</v>
      </c>
      <c r="M69" s="58"/>
      <c r="N69" s="58"/>
      <c r="O69" s="58" t="s">
        <v>218</v>
      </c>
      <c r="P69" s="58" t="s">
        <v>107</v>
      </c>
    </row>
    <row r="70" spans="1:16" ht="56.25" x14ac:dyDescent="0.2">
      <c r="A70" s="53">
        <v>34</v>
      </c>
      <c r="B70" s="54" t="s">
        <v>219</v>
      </c>
      <c r="C70" s="55" t="s">
        <v>121</v>
      </c>
      <c r="D70" s="56" t="s">
        <v>122</v>
      </c>
      <c r="E70" s="57" t="s">
        <v>123</v>
      </c>
      <c r="F70" s="58">
        <v>2.0630000000000002</v>
      </c>
      <c r="G70" s="59">
        <v>169.94</v>
      </c>
      <c r="H70" s="59">
        <v>169.94</v>
      </c>
      <c r="I70" s="58"/>
      <c r="J70" s="58"/>
      <c r="K70" s="59">
        <v>351</v>
      </c>
      <c r="L70" s="59">
        <v>351</v>
      </c>
      <c r="M70" s="58"/>
      <c r="N70" s="58"/>
      <c r="O70" s="58" t="s">
        <v>220</v>
      </c>
      <c r="P70" s="58" t="s">
        <v>107</v>
      </c>
    </row>
    <row r="71" spans="1:16" x14ac:dyDescent="0.2">
      <c r="A71" s="644" t="s">
        <v>221</v>
      </c>
      <c r="B71" s="645"/>
      <c r="C71" s="645"/>
      <c r="D71" s="645"/>
      <c r="E71" s="645"/>
      <c r="F71" s="645"/>
      <c r="G71" s="645"/>
      <c r="H71" s="645"/>
      <c r="I71" s="645"/>
      <c r="J71" s="645"/>
      <c r="K71" s="60">
        <v>47090</v>
      </c>
      <c r="L71" s="58"/>
      <c r="M71" s="58"/>
      <c r="N71" s="58"/>
      <c r="O71" s="60">
        <v>329.91</v>
      </c>
      <c r="P71" s="60">
        <v>3.41</v>
      </c>
    </row>
    <row r="72" spans="1:16" ht="19.149999999999999" customHeight="1" x14ac:dyDescent="0.2">
      <c r="A72" s="647" t="s">
        <v>222</v>
      </c>
      <c r="B72" s="645"/>
      <c r="C72" s="645"/>
      <c r="D72" s="645"/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</row>
    <row r="73" spans="1:16" ht="22.5" x14ac:dyDescent="0.2">
      <c r="A73" s="53">
        <v>35</v>
      </c>
      <c r="B73" s="54" t="s">
        <v>223</v>
      </c>
      <c r="C73" s="55" t="s">
        <v>115</v>
      </c>
      <c r="D73" s="56" t="s">
        <v>116</v>
      </c>
      <c r="E73" s="57" t="s">
        <v>117</v>
      </c>
      <c r="F73" s="58">
        <v>5</v>
      </c>
      <c r="G73" s="59">
        <v>194.86</v>
      </c>
      <c r="H73" s="59">
        <v>76.47</v>
      </c>
      <c r="I73" s="59">
        <v>118.39</v>
      </c>
      <c r="J73" s="59">
        <v>12.13</v>
      </c>
      <c r="K73" s="59">
        <v>974</v>
      </c>
      <c r="L73" s="59">
        <v>382</v>
      </c>
      <c r="M73" s="59">
        <v>592</v>
      </c>
      <c r="N73" s="59">
        <v>61</v>
      </c>
      <c r="O73" s="58" t="s">
        <v>224</v>
      </c>
      <c r="P73" s="58" t="s">
        <v>225</v>
      </c>
    </row>
    <row r="74" spans="1:16" ht="45" x14ac:dyDescent="0.2">
      <c r="A74" s="53">
        <v>36</v>
      </c>
      <c r="B74" s="54" t="s">
        <v>226</v>
      </c>
      <c r="C74" s="55" t="s">
        <v>135</v>
      </c>
      <c r="D74" s="56" t="s">
        <v>136</v>
      </c>
      <c r="E74" s="57" t="s">
        <v>137</v>
      </c>
      <c r="F74" s="58">
        <v>0.21240000000000001</v>
      </c>
      <c r="G74" s="59">
        <v>416.62</v>
      </c>
      <c r="H74" s="59">
        <v>387.32</v>
      </c>
      <c r="I74" s="59">
        <v>29.3</v>
      </c>
      <c r="J74" s="59">
        <v>13.18</v>
      </c>
      <c r="K74" s="59">
        <v>88</v>
      </c>
      <c r="L74" s="59">
        <v>82</v>
      </c>
      <c r="M74" s="59">
        <v>6</v>
      </c>
      <c r="N74" s="59">
        <v>3</v>
      </c>
      <c r="O74" s="58" t="s">
        <v>227</v>
      </c>
      <c r="P74" s="58" t="s">
        <v>228</v>
      </c>
    </row>
    <row r="75" spans="1:16" ht="22.5" x14ac:dyDescent="0.2">
      <c r="A75" s="53">
        <v>37</v>
      </c>
      <c r="B75" s="54" t="s">
        <v>229</v>
      </c>
      <c r="C75" s="55" t="s">
        <v>141</v>
      </c>
      <c r="D75" s="56" t="s">
        <v>142</v>
      </c>
      <c r="E75" s="57" t="s">
        <v>131</v>
      </c>
      <c r="F75" s="58">
        <v>2.1999999999999999E-2</v>
      </c>
      <c r="G75" s="59">
        <v>797.75</v>
      </c>
      <c r="H75" s="59">
        <v>797.75</v>
      </c>
      <c r="I75" s="58"/>
      <c r="J75" s="58"/>
      <c r="K75" s="59">
        <v>18</v>
      </c>
      <c r="L75" s="59">
        <v>18</v>
      </c>
      <c r="M75" s="58"/>
      <c r="N75" s="58"/>
      <c r="O75" s="58" t="s">
        <v>230</v>
      </c>
      <c r="P75" s="58" t="s">
        <v>107</v>
      </c>
    </row>
    <row r="76" spans="1:16" ht="22.5" x14ac:dyDescent="0.2">
      <c r="A76" s="53">
        <v>38</v>
      </c>
      <c r="B76" s="54" t="s">
        <v>231</v>
      </c>
      <c r="C76" s="55" t="s">
        <v>145</v>
      </c>
      <c r="D76" s="56" t="s">
        <v>146</v>
      </c>
      <c r="E76" s="57" t="s">
        <v>111</v>
      </c>
      <c r="F76" s="58">
        <v>0.1</v>
      </c>
      <c r="G76" s="59">
        <v>1271.95</v>
      </c>
      <c r="H76" s="59">
        <v>1100.6400000000001</v>
      </c>
      <c r="I76" s="59">
        <v>171.31</v>
      </c>
      <c r="J76" s="59">
        <v>25.22</v>
      </c>
      <c r="K76" s="59">
        <v>127</v>
      </c>
      <c r="L76" s="59">
        <v>110</v>
      </c>
      <c r="M76" s="59">
        <v>17</v>
      </c>
      <c r="N76" s="59">
        <v>3</v>
      </c>
      <c r="O76" s="58" t="s">
        <v>232</v>
      </c>
      <c r="P76" s="58" t="s">
        <v>233</v>
      </c>
    </row>
    <row r="77" spans="1:16" ht="33.75" x14ac:dyDescent="0.2">
      <c r="A77" s="53">
        <v>39</v>
      </c>
      <c r="B77" s="54" t="s">
        <v>234</v>
      </c>
      <c r="C77" s="55" t="s">
        <v>165</v>
      </c>
      <c r="D77" s="56" t="s">
        <v>166</v>
      </c>
      <c r="E77" s="57" t="s">
        <v>167</v>
      </c>
      <c r="F77" s="58">
        <v>0.49199999999999999</v>
      </c>
      <c r="G77" s="59">
        <v>35.03</v>
      </c>
      <c r="H77" s="59">
        <v>35.03</v>
      </c>
      <c r="I77" s="58"/>
      <c r="J77" s="58"/>
      <c r="K77" s="59">
        <v>17</v>
      </c>
      <c r="L77" s="59">
        <v>17</v>
      </c>
      <c r="M77" s="58"/>
      <c r="N77" s="58"/>
      <c r="O77" s="58" t="s">
        <v>235</v>
      </c>
      <c r="P77" s="58" t="s">
        <v>107</v>
      </c>
    </row>
    <row r="78" spans="1:16" ht="33.75" x14ac:dyDescent="0.2">
      <c r="A78" s="53">
        <v>40</v>
      </c>
      <c r="B78" s="54" t="s">
        <v>236</v>
      </c>
      <c r="C78" s="55" t="s">
        <v>103</v>
      </c>
      <c r="D78" s="56" t="s">
        <v>104</v>
      </c>
      <c r="E78" s="57" t="s">
        <v>105</v>
      </c>
      <c r="F78" s="58">
        <v>0.1512</v>
      </c>
      <c r="G78" s="59">
        <v>301.85000000000002</v>
      </c>
      <c r="H78" s="59">
        <v>301.85000000000002</v>
      </c>
      <c r="I78" s="58"/>
      <c r="J78" s="58"/>
      <c r="K78" s="59">
        <v>46</v>
      </c>
      <c r="L78" s="59">
        <v>46</v>
      </c>
      <c r="M78" s="58"/>
      <c r="N78" s="58"/>
      <c r="O78" s="58" t="s">
        <v>237</v>
      </c>
      <c r="P78" s="58" t="s">
        <v>107</v>
      </c>
    </row>
    <row r="79" spans="1:16" ht="22.5" x14ac:dyDescent="0.2">
      <c r="A79" s="53">
        <v>41</v>
      </c>
      <c r="B79" s="54" t="s">
        <v>238</v>
      </c>
      <c r="C79" s="55" t="s">
        <v>109</v>
      </c>
      <c r="D79" s="56" t="s">
        <v>110</v>
      </c>
      <c r="E79" s="57" t="s">
        <v>111</v>
      </c>
      <c r="F79" s="58">
        <v>0.1</v>
      </c>
      <c r="G79" s="59">
        <v>1914.82</v>
      </c>
      <c r="H79" s="59">
        <v>1506.12</v>
      </c>
      <c r="I79" s="59">
        <v>408.7</v>
      </c>
      <c r="J79" s="59">
        <v>41.88</v>
      </c>
      <c r="K79" s="59">
        <v>192</v>
      </c>
      <c r="L79" s="59">
        <v>151</v>
      </c>
      <c r="M79" s="59">
        <v>41</v>
      </c>
      <c r="N79" s="59">
        <v>4</v>
      </c>
      <c r="O79" s="58" t="s">
        <v>239</v>
      </c>
      <c r="P79" s="58" t="s">
        <v>240</v>
      </c>
    </row>
    <row r="80" spans="1:16" ht="22.5" x14ac:dyDescent="0.2">
      <c r="A80" s="53">
        <v>42</v>
      </c>
      <c r="B80" s="54" t="s">
        <v>241</v>
      </c>
      <c r="C80" s="55" t="s">
        <v>97</v>
      </c>
      <c r="D80" s="56" t="s">
        <v>98</v>
      </c>
      <c r="E80" s="57" t="s">
        <v>99</v>
      </c>
      <c r="F80" s="58">
        <v>0.56399999999999995</v>
      </c>
      <c r="G80" s="59">
        <v>669.3</v>
      </c>
      <c r="H80" s="59">
        <v>623.94000000000005</v>
      </c>
      <c r="I80" s="59">
        <v>45.36</v>
      </c>
      <c r="J80" s="59">
        <v>20.399999999999999</v>
      </c>
      <c r="K80" s="59">
        <v>378</v>
      </c>
      <c r="L80" s="59">
        <v>352</v>
      </c>
      <c r="M80" s="59">
        <v>26</v>
      </c>
      <c r="N80" s="59">
        <v>12</v>
      </c>
      <c r="O80" s="58" t="s">
        <v>242</v>
      </c>
      <c r="P80" s="58" t="s">
        <v>243</v>
      </c>
    </row>
    <row r="81" spans="1:16" ht="45" x14ac:dyDescent="0.2">
      <c r="A81" s="53">
        <v>43</v>
      </c>
      <c r="B81" s="54" t="s">
        <v>244</v>
      </c>
      <c r="C81" s="55" t="s">
        <v>178</v>
      </c>
      <c r="D81" s="56" t="s">
        <v>179</v>
      </c>
      <c r="E81" s="57" t="s">
        <v>180</v>
      </c>
      <c r="F81" s="58">
        <v>1.179</v>
      </c>
      <c r="G81" s="59">
        <v>792.84</v>
      </c>
      <c r="H81" s="59">
        <v>612.98</v>
      </c>
      <c r="I81" s="59">
        <v>179.86</v>
      </c>
      <c r="J81" s="59">
        <v>22.27</v>
      </c>
      <c r="K81" s="59">
        <v>935</v>
      </c>
      <c r="L81" s="59">
        <v>723</v>
      </c>
      <c r="M81" s="59">
        <v>212</v>
      </c>
      <c r="N81" s="59">
        <v>26</v>
      </c>
      <c r="O81" s="58" t="s">
        <v>245</v>
      </c>
      <c r="P81" s="58" t="s">
        <v>246</v>
      </c>
    </row>
    <row r="82" spans="1:16" ht="56.25" x14ac:dyDescent="0.2">
      <c r="A82" s="53">
        <v>44</v>
      </c>
      <c r="B82" s="54" t="s">
        <v>247</v>
      </c>
      <c r="C82" s="55" t="s">
        <v>121</v>
      </c>
      <c r="D82" s="56" t="s">
        <v>122</v>
      </c>
      <c r="E82" s="57" t="s">
        <v>123</v>
      </c>
      <c r="F82" s="58">
        <v>1.073</v>
      </c>
      <c r="G82" s="59">
        <v>169.94</v>
      </c>
      <c r="H82" s="59">
        <v>169.94</v>
      </c>
      <c r="I82" s="58"/>
      <c r="J82" s="58"/>
      <c r="K82" s="59">
        <v>182</v>
      </c>
      <c r="L82" s="59">
        <v>182</v>
      </c>
      <c r="M82" s="58"/>
      <c r="N82" s="58"/>
      <c r="O82" s="58" t="s">
        <v>248</v>
      </c>
      <c r="P82" s="58" t="s">
        <v>107</v>
      </c>
    </row>
    <row r="83" spans="1:16" ht="56.25" x14ac:dyDescent="0.2">
      <c r="A83" s="53">
        <v>45</v>
      </c>
      <c r="B83" s="54" t="s">
        <v>249</v>
      </c>
      <c r="C83" s="55" t="s">
        <v>121</v>
      </c>
      <c r="D83" s="56" t="s">
        <v>122</v>
      </c>
      <c r="E83" s="57" t="s">
        <v>123</v>
      </c>
      <c r="F83" s="58">
        <v>0.56399999999999995</v>
      </c>
      <c r="G83" s="59">
        <v>169.94</v>
      </c>
      <c r="H83" s="59">
        <v>169.94</v>
      </c>
      <c r="I83" s="58"/>
      <c r="J83" s="58"/>
      <c r="K83" s="59">
        <v>96</v>
      </c>
      <c r="L83" s="59">
        <v>96</v>
      </c>
      <c r="M83" s="58"/>
      <c r="N83" s="58"/>
      <c r="O83" s="58" t="s">
        <v>250</v>
      </c>
      <c r="P83" s="58" t="s">
        <v>107</v>
      </c>
    </row>
    <row r="84" spans="1:16" x14ac:dyDescent="0.2">
      <c r="A84" s="644" t="s">
        <v>251</v>
      </c>
      <c r="B84" s="645"/>
      <c r="C84" s="645"/>
      <c r="D84" s="645"/>
      <c r="E84" s="645"/>
      <c r="F84" s="645"/>
      <c r="G84" s="645"/>
      <c r="H84" s="645"/>
      <c r="I84" s="645"/>
      <c r="J84" s="645"/>
      <c r="K84" s="60">
        <v>43349</v>
      </c>
      <c r="L84" s="58"/>
      <c r="M84" s="58"/>
      <c r="N84" s="58"/>
      <c r="O84" s="60">
        <v>252.5</v>
      </c>
      <c r="P84" s="60">
        <v>9.73</v>
      </c>
    </row>
    <row r="85" spans="1:16" ht="19.149999999999999" customHeight="1" x14ac:dyDescent="0.2">
      <c r="A85" s="647" t="s">
        <v>252</v>
      </c>
      <c r="B85" s="645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</row>
    <row r="86" spans="1:16" ht="45" x14ac:dyDescent="0.2">
      <c r="A86" s="53">
        <v>46</v>
      </c>
      <c r="B86" s="54" t="s">
        <v>253</v>
      </c>
      <c r="C86" s="55" t="s">
        <v>135</v>
      </c>
      <c r="D86" s="56" t="s">
        <v>136</v>
      </c>
      <c r="E86" s="57" t="s">
        <v>137</v>
      </c>
      <c r="F86" s="58">
        <v>4.593</v>
      </c>
      <c r="G86" s="59">
        <v>416.62</v>
      </c>
      <c r="H86" s="59">
        <v>387.32</v>
      </c>
      <c r="I86" s="59">
        <v>29.3</v>
      </c>
      <c r="J86" s="59">
        <v>13.18</v>
      </c>
      <c r="K86" s="59">
        <v>1914</v>
      </c>
      <c r="L86" s="59">
        <v>1779</v>
      </c>
      <c r="M86" s="59">
        <v>135</v>
      </c>
      <c r="N86" s="59">
        <v>61</v>
      </c>
      <c r="O86" s="58" t="s">
        <v>254</v>
      </c>
      <c r="P86" s="58" t="s">
        <v>255</v>
      </c>
    </row>
    <row r="87" spans="1:16" ht="22.5" x14ac:dyDescent="0.2">
      <c r="A87" s="53">
        <v>47</v>
      </c>
      <c r="B87" s="54" t="s">
        <v>256</v>
      </c>
      <c r="C87" s="55" t="s">
        <v>141</v>
      </c>
      <c r="D87" s="56" t="s">
        <v>142</v>
      </c>
      <c r="E87" s="57" t="s">
        <v>131</v>
      </c>
      <c r="F87" s="58">
        <v>1.1779999999999999</v>
      </c>
      <c r="G87" s="59">
        <v>797.75</v>
      </c>
      <c r="H87" s="59">
        <v>797.75</v>
      </c>
      <c r="I87" s="58"/>
      <c r="J87" s="58"/>
      <c r="K87" s="59">
        <v>940</v>
      </c>
      <c r="L87" s="59">
        <v>940</v>
      </c>
      <c r="M87" s="58"/>
      <c r="N87" s="58"/>
      <c r="O87" s="58" t="s">
        <v>257</v>
      </c>
      <c r="P87" s="58" t="s">
        <v>107</v>
      </c>
    </row>
    <row r="88" spans="1:16" ht="22.5" x14ac:dyDescent="0.2">
      <c r="A88" s="53">
        <v>48</v>
      </c>
      <c r="B88" s="54" t="s">
        <v>258</v>
      </c>
      <c r="C88" s="55" t="s">
        <v>145</v>
      </c>
      <c r="D88" s="56" t="s">
        <v>146</v>
      </c>
      <c r="E88" s="57" t="s">
        <v>111</v>
      </c>
      <c r="F88" s="58">
        <v>1.1100000000000001</v>
      </c>
      <c r="G88" s="59">
        <v>1271.95</v>
      </c>
      <c r="H88" s="59">
        <v>1100.6400000000001</v>
      </c>
      <c r="I88" s="59">
        <v>171.31</v>
      </c>
      <c r="J88" s="59">
        <v>25.22</v>
      </c>
      <c r="K88" s="59">
        <v>1412</v>
      </c>
      <c r="L88" s="59">
        <v>1222</v>
      </c>
      <c r="M88" s="59">
        <v>190</v>
      </c>
      <c r="N88" s="59">
        <v>28</v>
      </c>
      <c r="O88" s="58" t="s">
        <v>259</v>
      </c>
      <c r="P88" s="58" t="s">
        <v>260</v>
      </c>
    </row>
    <row r="89" spans="1:16" ht="33.75" x14ac:dyDescent="0.2">
      <c r="A89" s="53">
        <v>49</v>
      </c>
      <c r="B89" s="54" t="s">
        <v>261</v>
      </c>
      <c r="C89" s="55" t="s">
        <v>165</v>
      </c>
      <c r="D89" s="56" t="s">
        <v>166</v>
      </c>
      <c r="E89" s="57" t="s">
        <v>167</v>
      </c>
      <c r="F89" s="58">
        <v>1.488</v>
      </c>
      <c r="G89" s="59">
        <v>35.03</v>
      </c>
      <c r="H89" s="59">
        <v>35.03</v>
      </c>
      <c r="I89" s="58"/>
      <c r="J89" s="58"/>
      <c r="K89" s="59">
        <v>52</v>
      </c>
      <c r="L89" s="59">
        <v>52</v>
      </c>
      <c r="M89" s="58"/>
      <c r="N89" s="58"/>
      <c r="O89" s="58" t="s">
        <v>262</v>
      </c>
      <c r="P89" s="58" t="s">
        <v>107</v>
      </c>
    </row>
    <row r="90" spans="1:16" ht="33.75" x14ac:dyDescent="0.2">
      <c r="A90" s="53">
        <v>50</v>
      </c>
      <c r="B90" s="54" t="s">
        <v>263</v>
      </c>
      <c r="C90" s="55" t="s">
        <v>103</v>
      </c>
      <c r="D90" s="56" t="s">
        <v>104</v>
      </c>
      <c r="E90" s="57" t="s">
        <v>105</v>
      </c>
      <c r="F90" s="58">
        <v>0.73080000000000001</v>
      </c>
      <c r="G90" s="59">
        <v>301.85000000000002</v>
      </c>
      <c r="H90" s="59">
        <v>301.85000000000002</v>
      </c>
      <c r="I90" s="58"/>
      <c r="J90" s="58"/>
      <c r="K90" s="59">
        <v>221</v>
      </c>
      <c r="L90" s="59">
        <v>221</v>
      </c>
      <c r="M90" s="58"/>
      <c r="N90" s="58"/>
      <c r="O90" s="58" t="s">
        <v>264</v>
      </c>
      <c r="P90" s="58" t="s">
        <v>107</v>
      </c>
    </row>
    <row r="91" spans="1:16" ht="22.5" x14ac:dyDescent="0.2">
      <c r="A91" s="53">
        <v>51</v>
      </c>
      <c r="B91" s="54" t="s">
        <v>265</v>
      </c>
      <c r="C91" s="55" t="s">
        <v>109</v>
      </c>
      <c r="D91" s="56" t="s">
        <v>110</v>
      </c>
      <c r="E91" s="57" t="s">
        <v>111</v>
      </c>
      <c r="F91" s="58">
        <v>0.35</v>
      </c>
      <c r="G91" s="59">
        <v>1914.82</v>
      </c>
      <c r="H91" s="59">
        <v>1506.12</v>
      </c>
      <c r="I91" s="59">
        <v>408.7</v>
      </c>
      <c r="J91" s="59">
        <v>41.88</v>
      </c>
      <c r="K91" s="59">
        <v>670</v>
      </c>
      <c r="L91" s="59">
        <v>527</v>
      </c>
      <c r="M91" s="59">
        <v>143</v>
      </c>
      <c r="N91" s="59">
        <v>15</v>
      </c>
      <c r="O91" s="58" t="s">
        <v>266</v>
      </c>
      <c r="P91" s="58" t="s">
        <v>267</v>
      </c>
    </row>
    <row r="92" spans="1:16" ht="22.5" x14ac:dyDescent="0.2">
      <c r="A92" s="53">
        <v>52</v>
      </c>
      <c r="B92" s="54" t="s">
        <v>268</v>
      </c>
      <c r="C92" s="55" t="s">
        <v>269</v>
      </c>
      <c r="D92" s="56" t="s">
        <v>270</v>
      </c>
      <c r="E92" s="57" t="s">
        <v>271</v>
      </c>
      <c r="F92" s="58">
        <v>0.84630000000000005</v>
      </c>
      <c r="G92" s="59">
        <v>1231.1500000000001</v>
      </c>
      <c r="H92" s="59">
        <v>958.42</v>
      </c>
      <c r="I92" s="59">
        <v>272.73</v>
      </c>
      <c r="J92" s="59">
        <v>18.59</v>
      </c>
      <c r="K92" s="59">
        <v>1042</v>
      </c>
      <c r="L92" s="59">
        <v>811</v>
      </c>
      <c r="M92" s="59">
        <v>231</v>
      </c>
      <c r="N92" s="59">
        <v>16</v>
      </c>
      <c r="O92" s="58" t="s">
        <v>272</v>
      </c>
      <c r="P92" s="58" t="s">
        <v>273</v>
      </c>
    </row>
    <row r="93" spans="1:16" ht="22.5" x14ac:dyDescent="0.2">
      <c r="A93" s="53">
        <v>53</v>
      </c>
      <c r="B93" s="54" t="s">
        <v>274</v>
      </c>
      <c r="C93" s="55" t="s">
        <v>275</v>
      </c>
      <c r="D93" s="56" t="s">
        <v>276</v>
      </c>
      <c r="E93" s="57" t="s">
        <v>99</v>
      </c>
      <c r="F93" s="58">
        <v>16.827000000000002</v>
      </c>
      <c r="G93" s="59">
        <v>97.16</v>
      </c>
      <c r="H93" s="59">
        <v>93.06</v>
      </c>
      <c r="I93" s="59">
        <v>4.0999999999999996</v>
      </c>
      <c r="J93" s="59">
        <v>1.84</v>
      </c>
      <c r="K93" s="59">
        <v>1635</v>
      </c>
      <c r="L93" s="59">
        <v>1566</v>
      </c>
      <c r="M93" s="59">
        <v>69</v>
      </c>
      <c r="N93" s="59">
        <v>31</v>
      </c>
      <c r="O93" s="58" t="s">
        <v>277</v>
      </c>
      <c r="P93" s="58" t="s">
        <v>278</v>
      </c>
    </row>
    <row r="94" spans="1:16" ht="22.5" x14ac:dyDescent="0.2">
      <c r="A94" s="53">
        <v>54</v>
      </c>
      <c r="B94" s="54" t="s">
        <v>279</v>
      </c>
      <c r="C94" s="55" t="s">
        <v>280</v>
      </c>
      <c r="D94" s="56" t="s">
        <v>281</v>
      </c>
      <c r="E94" s="57" t="s">
        <v>99</v>
      </c>
      <c r="F94" s="58">
        <v>16.827000000000002</v>
      </c>
      <c r="G94" s="59">
        <v>94.39</v>
      </c>
      <c r="H94" s="59">
        <v>90.61</v>
      </c>
      <c r="I94" s="59">
        <v>3.78</v>
      </c>
      <c r="J94" s="59">
        <v>1.7</v>
      </c>
      <c r="K94" s="59">
        <v>1589</v>
      </c>
      <c r="L94" s="59">
        <v>1525</v>
      </c>
      <c r="M94" s="59">
        <v>64</v>
      </c>
      <c r="N94" s="59">
        <v>29</v>
      </c>
      <c r="O94" s="58" t="s">
        <v>282</v>
      </c>
      <c r="P94" s="58" t="s">
        <v>283</v>
      </c>
    </row>
    <row r="95" spans="1:16" ht="22.5" x14ac:dyDescent="0.2">
      <c r="A95" s="53">
        <v>55</v>
      </c>
      <c r="B95" s="54" t="s">
        <v>284</v>
      </c>
      <c r="C95" s="55" t="s">
        <v>210</v>
      </c>
      <c r="D95" s="56" t="s">
        <v>211</v>
      </c>
      <c r="E95" s="57" t="s">
        <v>212</v>
      </c>
      <c r="F95" s="58">
        <v>17.768999999999998</v>
      </c>
      <c r="G95" s="59">
        <v>62.66</v>
      </c>
      <c r="H95" s="59">
        <v>62.66</v>
      </c>
      <c r="I95" s="58"/>
      <c r="J95" s="58"/>
      <c r="K95" s="59">
        <v>1113</v>
      </c>
      <c r="L95" s="59">
        <v>1113</v>
      </c>
      <c r="M95" s="58"/>
      <c r="N95" s="58"/>
      <c r="O95" s="58" t="s">
        <v>285</v>
      </c>
      <c r="P95" s="58" t="s">
        <v>107</v>
      </c>
    </row>
    <row r="96" spans="1:16" ht="56.25" x14ac:dyDescent="0.2">
      <c r="A96" s="53">
        <v>56</v>
      </c>
      <c r="B96" s="54" t="s">
        <v>286</v>
      </c>
      <c r="C96" s="55" t="s">
        <v>121</v>
      </c>
      <c r="D96" s="56" t="s">
        <v>122</v>
      </c>
      <c r="E96" s="57" t="s">
        <v>123</v>
      </c>
      <c r="F96" s="58">
        <v>30.766999999999999</v>
      </c>
      <c r="G96" s="59">
        <v>169.94</v>
      </c>
      <c r="H96" s="59">
        <v>169.94</v>
      </c>
      <c r="I96" s="58"/>
      <c r="J96" s="58"/>
      <c r="K96" s="59">
        <v>5229</v>
      </c>
      <c r="L96" s="59">
        <v>5229</v>
      </c>
      <c r="M96" s="58"/>
      <c r="N96" s="58"/>
      <c r="O96" s="58" t="s">
        <v>287</v>
      </c>
      <c r="P96" s="58" t="s">
        <v>107</v>
      </c>
    </row>
    <row r="97" spans="1:16" ht="45" x14ac:dyDescent="0.2">
      <c r="A97" s="53">
        <v>57</v>
      </c>
      <c r="B97" s="54" t="s">
        <v>288</v>
      </c>
      <c r="C97" s="55" t="s">
        <v>289</v>
      </c>
      <c r="D97" s="56" t="s">
        <v>290</v>
      </c>
      <c r="E97" s="57" t="s">
        <v>291</v>
      </c>
      <c r="F97" s="58">
        <v>0.3367</v>
      </c>
      <c r="G97" s="59">
        <v>84.97</v>
      </c>
      <c r="H97" s="59">
        <v>84.97</v>
      </c>
      <c r="I97" s="58"/>
      <c r="J97" s="58"/>
      <c r="K97" s="59">
        <v>29</v>
      </c>
      <c r="L97" s="59">
        <v>29</v>
      </c>
      <c r="M97" s="58"/>
      <c r="N97" s="58"/>
      <c r="O97" s="58" t="s">
        <v>292</v>
      </c>
      <c r="P97" s="58" t="s">
        <v>107</v>
      </c>
    </row>
    <row r="98" spans="1:16" ht="56.25" x14ac:dyDescent="0.2">
      <c r="A98" s="53">
        <v>58</v>
      </c>
      <c r="B98" s="54" t="s">
        <v>293</v>
      </c>
      <c r="C98" s="55" t="s">
        <v>121</v>
      </c>
      <c r="D98" s="56" t="s">
        <v>122</v>
      </c>
      <c r="E98" s="57" t="s">
        <v>123</v>
      </c>
      <c r="F98" s="58">
        <v>17.420000000000002</v>
      </c>
      <c r="G98" s="59">
        <v>169.94</v>
      </c>
      <c r="H98" s="59">
        <v>169.94</v>
      </c>
      <c r="I98" s="58"/>
      <c r="J98" s="58"/>
      <c r="K98" s="59">
        <v>2960</v>
      </c>
      <c r="L98" s="59">
        <v>2960</v>
      </c>
      <c r="M98" s="58"/>
      <c r="N98" s="58"/>
      <c r="O98" s="58" t="s">
        <v>294</v>
      </c>
      <c r="P98" s="58" t="s">
        <v>107</v>
      </c>
    </row>
    <row r="99" spans="1:16" ht="22.5" x14ac:dyDescent="0.2">
      <c r="A99" s="53">
        <v>59</v>
      </c>
      <c r="B99" s="54" t="s">
        <v>295</v>
      </c>
      <c r="C99" s="55" t="s">
        <v>296</v>
      </c>
      <c r="D99" s="56" t="s">
        <v>297</v>
      </c>
      <c r="E99" s="57" t="s">
        <v>298</v>
      </c>
      <c r="F99" s="58">
        <v>14.835000000000001</v>
      </c>
      <c r="G99" s="59">
        <v>30.8</v>
      </c>
      <c r="H99" s="59">
        <v>30.8</v>
      </c>
      <c r="I99" s="58"/>
      <c r="J99" s="58"/>
      <c r="K99" s="59">
        <v>457</v>
      </c>
      <c r="L99" s="59">
        <v>457</v>
      </c>
      <c r="M99" s="58"/>
      <c r="N99" s="58"/>
      <c r="O99" s="58" t="s">
        <v>299</v>
      </c>
      <c r="P99" s="58" t="s">
        <v>107</v>
      </c>
    </row>
    <row r="100" spans="1:16" ht="22.5" x14ac:dyDescent="0.2">
      <c r="A100" s="53">
        <v>60</v>
      </c>
      <c r="B100" s="54" t="s">
        <v>300</v>
      </c>
      <c r="C100" s="55" t="s">
        <v>301</v>
      </c>
      <c r="D100" s="56" t="s">
        <v>302</v>
      </c>
      <c r="E100" s="57" t="s">
        <v>303</v>
      </c>
      <c r="F100" s="58">
        <v>12.5</v>
      </c>
      <c r="G100" s="59">
        <v>32.93</v>
      </c>
      <c r="H100" s="59">
        <v>25.45</v>
      </c>
      <c r="I100" s="58"/>
      <c r="J100" s="58"/>
      <c r="K100" s="59">
        <v>412</v>
      </c>
      <c r="L100" s="59">
        <v>318</v>
      </c>
      <c r="M100" s="58"/>
      <c r="N100" s="58"/>
      <c r="O100" s="58" t="s">
        <v>304</v>
      </c>
      <c r="P100" s="58" t="s">
        <v>107</v>
      </c>
    </row>
    <row r="101" spans="1:16" x14ac:dyDescent="0.2">
      <c r="A101" s="644" t="s">
        <v>305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60">
        <v>321085</v>
      </c>
      <c r="L101" s="58"/>
      <c r="M101" s="58"/>
      <c r="N101" s="58"/>
      <c r="O101" s="60">
        <v>2267.1</v>
      </c>
      <c r="P101" s="60">
        <v>13.37</v>
      </c>
    </row>
    <row r="102" spans="1:16" ht="19.149999999999999" customHeight="1" x14ac:dyDescent="0.2">
      <c r="A102" s="647" t="s">
        <v>306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645"/>
      <c r="L102" s="645"/>
      <c r="M102" s="645"/>
      <c r="N102" s="645"/>
      <c r="O102" s="645"/>
      <c r="P102" s="645"/>
    </row>
    <row r="103" spans="1:16" ht="45" x14ac:dyDescent="0.2">
      <c r="A103" s="53">
        <v>61</v>
      </c>
      <c r="B103" s="54" t="s">
        <v>307</v>
      </c>
      <c r="C103" s="55" t="s">
        <v>135</v>
      </c>
      <c r="D103" s="56" t="s">
        <v>136</v>
      </c>
      <c r="E103" s="57" t="s">
        <v>137</v>
      </c>
      <c r="F103" s="58">
        <v>0.17100000000000001</v>
      </c>
      <c r="G103" s="59">
        <v>416.62</v>
      </c>
      <c r="H103" s="59">
        <v>387.32</v>
      </c>
      <c r="I103" s="59">
        <v>29.3</v>
      </c>
      <c r="J103" s="59">
        <v>13.18</v>
      </c>
      <c r="K103" s="59">
        <v>71</v>
      </c>
      <c r="L103" s="59">
        <v>66</v>
      </c>
      <c r="M103" s="59">
        <v>5</v>
      </c>
      <c r="N103" s="59">
        <v>2</v>
      </c>
      <c r="O103" s="58" t="s">
        <v>308</v>
      </c>
      <c r="P103" s="58" t="s">
        <v>309</v>
      </c>
    </row>
    <row r="104" spans="1:16" ht="22.5" x14ac:dyDescent="0.2">
      <c r="A104" s="53">
        <v>62</v>
      </c>
      <c r="B104" s="54" t="s">
        <v>310</v>
      </c>
      <c r="C104" s="55" t="s">
        <v>145</v>
      </c>
      <c r="D104" s="56" t="s">
        <v>146</v>
      </c>
      <c r="E104" s="57" t="s">
        <v>111</v>
      </c>
      <c r="F104" s="58">
        <v>0.5</v>
      </c>
      <c r="G104" s="59">
        <v>1271.95</v>
      </c>
      <c r="H104" s="59">
        <v>1100.6400000000001</v>
      </c>
      <c r="I104" s="59">
        <v>171.31</v>
      </c>
      <c r="J104" s="59">
        <v>25.22</v>
      </c>
      <c r="K104" s="59">
        <v>636</v>
      </c>
      <c r="L104" s="59">
        <v>550</v>
      </c>
      <c r="M104" s="59">
        <v>86</v>
      </c>
      <c r="N104" s="59">
        <v>13</v>
      </c>
      <c r="O104" s="58" t="s">
        <v>311</v>
      </c>
      <c r="P104" s="58" t="s">
        <v>312</v>
      </c>
    </row>
    <row r="105" spans="1:16" ht="22.5" x14ac:dyDescent="0.2">
      <c r="A105" s="53">
        <v>63</v>
      </c>
      <c r="B105" s="54" t="s">
        <v>313</v>
      </c>
      <c r="C105" s="55" t="s">
        <v>141</v>
      </c>
      <c r="D105" s="56" t="s">
        <v>142</v>
      </c>
      <c r="E105" s="57" t="s">
        <v>131</v>
      </c>
      <c r="F105" s="58">
        <v>4.7500000000000001E-2</v>
      </c>
      <c r="G105" s="59">
        <v>797.75</v>
      </c>
      <c r="H105" s="59">
        <v>797.75</v>
      </c>
      <c r="I105" s="58"/>
      <c r="J105" s="58"/>
      <c r="K105" s="59">
        <v>38</v>
      </c>
      <c r="L105" s="59">
        <v>38</v>
      </c>
      <c r="M105" s="58"/>
      <c r="N105" s="58"/>
      <c r="O105" s="58" t="s">
        <v>314</v>
      </c>
      <c r="P105" s="58" t="s">
        <v>107</v>
      </c>
    </row>
    <row r="106" spans="1:16" ht="33.75" x14ac:dyDescent="0.2">
      <c r="A106" s="53">
        <v>64</v>
      </c>
      <c r="B106" s="54" t="s">
        <v>315</v>
      </c>
      <c r="C106" s="55" t="s">
        <v>165</v>
      </c>
      <c r="D106" s="56" t="s">
        <v>166</v>
      </c>
      <c r="E106" s="57" t="s">
        <v>167</v>
      </c>
      <c r="F106" s="58">
        <v>0.108</v>
      </c>
      <c r="G106" s="59">
        <v>35.03</v>
      </c>
      <c r="H106" s="59">
        <v>35.03</v>
      </c>
      <c r="I106" s="58"/>
      <c r="J106" s="58"/>
      <c r="K106" s="59">
        <v>4</v>
      </c>
      <c r="L106" s="59">
        <v>4</v>
      </c>
      <c r="M106" s="58"/>
      <c r="N106" s="58"/>
      <c r="O106" s="58" t="s">
        <v>316</v>
      </c>
      <c r="P106" s="58" t="s">
        <v>107</v>
      </c>
    </row>
    <row r="107" spans="1:16" ht="33.75" x14ac:dyDescent="0.2">
      <c r="A107" s="53">
        <v>65</v>
      </c>
      <c r="B107" s="54" t="s">
        <v>317</v>
      </c>
      <c r="C107" s="55" t="s">
        <v>103</v>
      </c>
      <c r="D107" s="56" t="s">
        <v>104</v>
      </c>
      <c r="E107" s="57" t="s">
        <v>105</v>
      </c>
      <c r="F107" s="58">
        <v>5.04E-2</v>
      </c>
      <c r="G107" s="59">
        <v>301.85000000000002</v>
      </c>
      <c r="H107" s="59">
        <v>301.85000000000002</v>
      </c>
      <c r="I107" s="58"/>
      <c r="J107" s="58"/>
      <c r="K107" s="59">
        <v>15</v>
      </c>
      <c r="L107" s="59">
        <v>15</v>
      </c>
      <c r="M107" s="58"/>
      <c r="N107" s="58"/>
      <c r="O107" s="58" t="s">
        <v>318</v>
      </c>
      <c r="P107" s="58" t="s">
        <v>107</v>
      </c>
    </row>
    <row r="108" spans="1:16" ht="22.5" x14ac:dyDescent="0.2">
      <c r="A108" s="53">
        <v>66</v>
      </c>
      <c r="B108" s="54" t="s">
        <v>319</v>
      </c>
      <c r="C108" s="55" t="s">
        <v>109</v>
      </c>
      <c r="D108" s="56" t="s">
        <v>110</v>
      </c>
      <c r="E108" s="57" t="s">
        <v>111</v>
      </c>
      <c r="F108" s="58">
        <v>0.02</v>
      </c>
      <c r="G108" s="59">
        <v>1914.82</v>
      </c>
      <c r="H108" s="59">
        <v>1506.12</v>
      </c>
      <c r="I108" s="59">
        <v>408.7</v>
      </c>
      <c r="J108" s="59">
        <v>41.88</v>
      </c>
      <c r="K108" s="59">
        <v>38</v>
      </c>
      <c r="L108" s="59">
        <v>30</v>
      </c>
      <c r="M108" s="59">
        <v>8</v>
      </c>
      <c r="N108" s="59">
        <v>1</v>
      </c>
      <c r="O108" s="58" t="s">
        <v>320</v>
      </c>
      <c r="P108" s="58" t="s">
        <v>321</v>
      </c>
    </row>
    <row r="109" spans="1:16" ht="22.5" x14ac:dyDescent="0.2">
      <c r="A109" s="53">
        <v>67</v>
      </c>
      <c r="B109" s="54" t="s">
        <v>322</v>
      </c>
      <c r="C109" s="55" t="s">
        <v>97</v>
      </c>
      <c r="D109" s="56" t="s">
        <v>98</v>
      </c>
      <c r="E109" s="57" t="s">
        <v>99</v>
      </c>
      <c r="F109" s="58">
        <v>0.19700000000000001</v>
      </c>
      <c r="G109" s="59">
        <v>669.3</v>
      </c>
      <c r="H109" s="59">
        <v>623.94000000000005</v>
      </c>
      <c r="I109" s="59">
        <v>45.36</v>
      </c>
      <c r="J109" s="59">
        <v>20.399999999999999</v>
      </c>
      <c r="K109" s="59">
        <v>132</v>
      </c>
      <c r="L109" s="59">
        <v>123</v>
      </c>
      <c r="M109" s="59">
        <v>9</v>
      </c>
      <c r="N109" s="59">
        <v>4</v>
      </c>
      <c r="O109" s="58" t="s">
        <v>323</v>
      </c>
      <c r="P109" s="58" t="s">
        <v>324</v>
      </c>
    </row>
    <row r="110" spans="1:16" ht="56.25" x14ac:dyDescent="0.2">
      <c r="A110" s="53">
        <v>68</v>
      </c>
      <c r="B110" s="54" t="s">
        <v>325</v>
      </c>
      <c r="C110" s="55" t="s">
        <v>121</v>
      </c>
      <c r="D110" s="56" t="s">
        <v>122</v>
      </c>
      <c r="E110" s="57" t="s">
        <v>123</v>
      </c>
      <c r="F110" s="58">
        <v>2.0339999999999998</v>
      </c>
      <c r="G110" s="59">
        <v>169.94</v>
      </c>
      <c r="H110" s="59">
        <v>169.94</v>
      </c>
      <c r="I110" s="58"/>
      <c r="J110" s="58"/>
      <c r="K110" s="59">
        <v>346</v>
      </c>
      <c r="L110" s="59">
        <v>346</v>
      </c>
      <c r="M110" s="58"/>
      <c r="N110" s="58"/>
      <c r="O110" s="58" t="s">
        <v>326</v>
      </c>
      <c r="P110" s="58" t="s">
        <v>107</v>
      </c>
    </row>
    <row r="111" spans="1:16" ht="56.25" x14ac:dyDescent="0.2">
      <c r="A111" s="53">
        <v>69</v>
      </c>
      <c r="B111" s="54" t="s">
        <v>327</v>
      </c>
      <c r="C111" s="55" t="s">
        <v>121</v>
      </c>
      <c r="D111" s="56" t="s">
        <v>122</v>
      </c>
      <c r="E111" s="57" t="s">
        <v>123</v>
      </c>
      <c r="F111" s="58">
        <v>0.23400000000000001</v>
      </c>
      <c r="G111" s="59">
        <v>169.94</v>
      </c>
      <c r="H111" s="59">
        <v>169.94</v>
      </c>
      <c r="I111" s="58"/>
      <c r="J111" s="58"/>
      <c r="K111" s="59">
        <v>40</v>
      </c>
      <c r="L111" s="59">
        <v>40</v>
      </c>
      <c r="M111" s="58"/>
      <c r="N111" s="58"/>
      <c r="O111" s="58" t="s">
        <v>328</v>
      </c>
      <c r="P111" s="58" t="s">
        <v>107</v>
      </c>
    </row>
    <row r="112" spans="1:16" ht="33.75" x14ac:dyDescent="0.2">
      <c r="A112" s="53">
        <v>70</v>
      </c>
      <c r="B112" s="54" t="s">
        <v>329</v>
      </c>
      <c r="C112" s="55" t="s">
        <v>330</v>
      </c>
      <c r="D112" s="56" t="s">
        <v>331</v>
      </c>
      <c r="E112" s="57" t="s">
        <v>332</v>
      </c>
      <c r="F112" s="58">
        <v>0.16</v>
      </c>
      <c r="G112" s="59">
        <v>446.58</v>
      </c>
      <c r="H112" s="59">
        <v>393.54</v>
      </c>
      <c r="I112" s="59">
        <v>5.64</v>
      </c>
      <c r="J112" s="58"/>
      <c r="K112" s="59">
        <v>72</v>
      </c>
      <c r="L112" s="59">
        <v>63</v>
      </c>
      <c r="M112" s="59">
        <v>1</v>
      </c>
      <c r="N112" s="58"/>
      <c r="O112" s="58" t="s">
        <v>333</v>
      </c>
      <c r="P112" s="58" t="s">
        <v>107</v>
      </c>
    </row>
    <row r="113" spans="1:16" x14ac:dyDescent="0.2">
      <c r="A113" s="644" t="s">
        <v>334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60">
        <v>22282</v>
      </c>
      <c r="L113" s="58"/>
      <c r="M113" s="58"/>
      <c r="N113" s="58"/>
      <c r="O113" s="60">
        <v>151.13999999999999</v>
      </c>
      <c r="P113" s="60">
        <v>1.6</v>
      </c>
    </row>
    <row r="114" spans="1:16" ht="19.149999999999999" customHeight="1" x14ac:dyDescent="0.2">
      <c r="A114" s="647" t="s">
        <v>335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645"/>
      <c r="L114" s="645"/>
      <c r="M114" s="645"/>
      <c r="N114" s="645"/>
      <c r="O114" s="645"/>
      <c r="P114" s="645"/>
    </row>
    <row r="115" spans="1:16" ht="19.149999999999999" customHeight="1" x14ac:dyDescent="0.2">
      <c r="A115" s="646" t="s">
        <v>336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645"/>
      <c r="L115" s="645"/>
      <c r="M115" s="645"/>
      <c r="N115" s="645"/>
      <c r="O115" s="645"/>
      <c r="P115" s="645"/>
    </row>
    <row r="116" spans="1:16" ht="33.75" x14ac:dyDescent="0.2">
      <c r="A116" s="53">
        <v>71</v>
      </c>
      <c r="B116" s="54" t="s">
        <v>337</v>
      </c>
      <c r="C116" s="55" t="s">
        <v>338</v>
      </c>
      <c r="D116" s="56" t="s">
        <v>339</v>
      </c>
      <c r="E116" s="57" t="s">
        <v>340</v>
      </c>
      <c r="F116" s="58">
        <v>103.379</v>
      </c>
      <c r="G116" s="59">
        <v>42.94</v>
      </c>
      <c r="H116" s="58"/>
      <c r="I116" s="59">
        <v>42.94</v>
      </c>
      <c r="J116" s="58"/>
      <c r="K116" s="59">
        <v>4440</v>
      </c>
      <c r="L116" s="58"/>
      <c r="M116" s="59">
        <v>4439</v>
      </c>
      <c r="N116" s="58"/>
      <c r="O116" s="58" t="s">
        <v>107</v>
      </c>
      <c r="P116" s="58" t="s">
        <v>107</v>
      </c>
    </row>
    <row r="117" spans="1:16" ht="45" x14ac:dyDescent="0.2">
      <c r="A117" s="53">
        <v>72</v>
      </c>
      <c r="B117" s="54" t="s">
        <v>341</v>
      </c>
      <c r="C117" s="55" t="s">
        <v>342</v>
      </c>
      <c r="D117" s="56" t="s">
        <v>343</v>
      </c>
      <c r="E117" s="57" t="s">
        <v>340</v>
      </c>
      <c r="F117" s="58">
        <v>103.379</v>
      </c>
      <c r="G117" s="59">
        <v>10.86</v>
      </c>
      <c r="H117" s="58"/>
      <c r="I117" s="59">
        <v>10.86</v>
      </c>
      <c r="J117" s="58"/>
      <c r="K117" s="59">
        <v>1123</v>
      </c>
      <c r="L117" s="58"/>
      <c r="M117" s="59">
        <v>1123</v>
      </c>
      <c r="N117" s="58"/>
      <c r="O117" s="58" t="s">
        <v>107</v>
      </c>
      <c r="P117" s="58" t="s">
        <v>107</v>
      </c>
    </row>
    <row r="118" spans="1:16" x14ac:dyDescent="0.2">
      <c r="A118" s="644" t="s">
        <v>344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60">
        <v>38710</v>
      </c>
      <c r="L118" s="58"/>
      <c r="M118" s="58"/>
      <c r="N118" s="58"/>
      <c r="O118" s="58"/>
      <c r="P118" s="58"/>
    </row>
    <row r="119" spans="1:16" x14ac:dyDescent="0.2">
      <c r="A119" s="648" t="s">
        <v>345</v>
      </c>
      <c r="B119" s="649"/>
      <c r="C119" s="649"/>
      <c r="D119" s="649"/>
      <c r="E119" s="649"/>
      <c r="F119" s="649"/>
      <c r="G119" s="649"/>
      <c r="H119" s="649"/>
      <c r="I119" s="649"/>
      <c r="J119" s="649"/>
      <c r="K119" s="649"/>
      <c r="L119" s="649"/>
      <c r="M119" s="649"/>
      <c r="N119" s="649"/>
      <c r="O119" s="649"/>
      <c r="P119" s="649"/>
    </row>
    <row r="120" spans="1:16" x14ac:dyDescent="0.2">
      <c r="A120" s="646" t="s">
        <v>346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58">
        <v>83415</v>
      </c>
      <c r="L120" s="58"/>
      <c r="M120" s="58"/>
      <c r="N120" s="58"/>
      <c r="O120" s="58">
        <v>3684.45</v>
      </c>
      <c r="P120" s="58">
        <v>43.05</v>
      </c>
    </row>
    <row r="121" spans="1:16" x14ac:dyDescent="0.2">
      <c r="A121" s="646" t="s">
        <v>347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58">
        <v>580509</v>
      </c>
      <c r="L121" s="58"/>
      <c r="M121" s="58"/>
      <c r="N121" s="58"/>
      <c r="O121" s="58">
        <v>3684.45</v>
      </c>
      <c r="P121" s="58">
        <v>43.05</v>
      </c>
    </row>
    <row r="122" spans="1:16" x14ac:dyDescent="0.2">
      <c r="A122" s="646" t="s">
        <v>348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61">
        <f>K121*1.1532377</f>
        <v>669464.86398929998</v>
      </c>
      <c r="L122" s="58"/>
      <c r="M122" s="58"/>
      <c r="N122" s="58"/>
      <c r="O122" s="58">
        <v>3684.45</v>
      </c>
      <c r="P122" s="58">
        <v>43.05</v>
      </c>
    </row>
    <row r="123" spans="1:16" x14ac:dyDescent="0.2">
      <c r="A123" s="646" t="s">
        <v>349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61">
        <f>K122*0.845</f>
        <v>565697.81007095845</v>
      </c>
      <c r="L123" s="58"/>
      <c r="M123" s="58"/>
      <c r="N123" s="58"/>
      <c r="O123" s="58">
        <v>3684.45</v>
      </c>
      <c r="P123" s="58">
        <v>43.05</v>
      </c>
    </row>
    <row r="124" spans="1:16" x14ac:dyDescent="0.2">
      <c r="A124" s="644" t="s">
        <v>350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62">
        <f>ROUND(K123,2)</f>
        <v>565697.81000000006</v>
      </c>
      <c r="L124" s="58"/>
      <c r="M124" s="58"/>
      <c r="N124" s="58"/>
      <c r="O124" s="60">
        <v>3684.45</v>
      </c>
      <c r="P124" s="60">
        <v>43.05</v>
      </c>
    </row>
    <row r="125" spans="1:16" x14ac:dyDescent="0.2">
      <c r="A125" s="644" t="s">
        <v>48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62">
        <f>ROUND(K124*0.2,2)</f>
        <v>113139.56</v>
      </c>
      <c r="L125" s="58"/>
      <c r="M125" s="58"/>
      <c r="N125" s="58"/>
      <c r="O125" s="60">
        <v>3684.45</v>
      </c>
      <c r="P125" s="60">
        <v>43.05</v>
      </c>
    </row>
    <row r="126" spans="1:16" x14ac:dyDescent="0.2">
      <c r="A126" s="644" t="s">
        <v>514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62">
        <f>K125+K124</f>
        <v>678837.37000000011</v>
      </c>
      <c r="L126" s="58"/>
      <c r="M126" s="58"/>
      <c r="N126" s="58"/>
      <c r="O126" s="60">
        <v>3684.45</v>
      </c>
      <c r="P126" s="60">
        <v>43.05</v>
      </c>
    </row>
    <row r="127" spans="1:16" x14ac:dyDescent="0.2">
      <c r="A127" s="139"/>
      <c r="B127" s="140"/>
      <c r="C127" s="140"/>
      <c r="D127" s="140"/>
      <c r="E127" s="140"/>
      <c r="F127" s="140"/>
      <c r="G127" s="140"/>
      <c r="H127" s="140"/>
      <c r="I127" s="140"/>
      <c r="J127" s="140"/>
      <c r="K127" s="141"/>
      <c r="L127" s="142"/>
      <c r="M127" s="142"/>
      <c r="N127" s="142"/>
      <c r="O127" s="143"/>
      <c r="P127" s="143"/>
    </row>
    <row r="130" spans="1:16" x14ac:dyDescent="0.2">
      <c r="A130" s="122" t="s">
        <v>506</v>
      </c>
      <c r="B130" s="123"/>
      <c r="C130" s="124"/>
    </row>
    <row r="131" spans="1:16" x14ac:dyDescent="0.2">
      <c r="A131" s="122"/>
      <c r="B131" s="123"/>
      <c r="C131" s="124"/>
    </row>
    <row r="132" spans="1:16" x14ac:dyDescent="0.2">
      <c r="A132" s="122" t="s">
        <v>505</v>
      </c>
      <c r="B132" s="123"/>
      <c r="C132" s="124"/>
    </row>
    <row r="133" spans="1:16" x14ac:dyDescent="0.2">
      <c r="A133" s="122"/>
      <c r="B133" s="123"/>
      <c r="C133" s="124"/>
    </row>
    <row r="134" spans="1:16" x14ac:dyDescent="0.2">
      <c r="A134" s="640"/>
      <c r="B134" s="641"/>
      <c r="C134" s="641"/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</row>
    <row r="136" spans="1:16" x14ac:dyDescent="0.2">
      <c r="A136" s="642"/>
      <c r="B136" s="641"/>
      <c r="C136" s="641"/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</row>
    <row r="141" spans="1:16" x14ac:dyDescent="0.2">
      <c r="A141" s="642"/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42" spans="1:16" x14ac:dyDescent="0.2">
      <c r="A142" s="640"/>
      <c r="B142" s="641"/>
      <c r="C142" s="641"/>
      <c r="D142" s="641"/>
      <c r="E142" s="641"/>
      <c r="F142" s="641"/>
      <c r="G142" s="641"/>
      <c r="H142" s="641"/>
      <c r="I142" s="641"/>
      <c r="J142" s="641"/>
      <c r="K142" s="641"/>
      <c r="L142" s="641"/>
      <c r="M142" s="641"/>
      <c r="N142" s="641"/>
      <c r="O142" s="641"/>
      <c r="P142" s="641"/>
    </row>
    <row r="144" spans="1:16" x14ac:dyDescent="0.2">
      <c r="A144" s="642"/>
      <c r="B144" s="641"/>
      <c r="C144" s="641"/>
      <c r="D144" s="641"/>
      <c r="E144" s="641"/>
      <c r="F144" s="641"/>
      <c r="G144" s="641"/>
      <c r="H144" s="641"/>
      <c r="I144" s="641"/>
      <c r="J144" s="641"/>
      <c r="K144" s="641"/>
      <c r="L144" s="641"/>
      <c r="M144" s="641"/>
      <c r="N144" s="641"/>
      <c r="O144" s="641"/>
      <c r="P144" s="641"/>
    </row>
    <row r="147" spans="1:16" x14ac:dyDescent="0.2">
      <c r="A147" s="642"/>
      <c r="B147" s="641"/>
      <c r="C147" s="641"/>
      <c r="D147" s="641"/>
      <c r="E147" s="641"/>
      <c r="F147" s="641"/>
      <c r="G147" s="641"/>
      <c r="H147" s="641"/>
      <c r="I147" s="641"/>
      <c r="J147" s="641"/>
      <c r="K147" s="641"/>
      <c r="L147" s="641"/>
      <c r="M147" s="641"/>
      <c r="N147" s="641"/>
      <c r="O147" s="641"/>
      <c r="P147" s="641"/>
    </row>
    <row r="148" spans="1:16" x14ac:dyDescent="0.2">
      <c r="A148" s="640"/>
      <c r="B148" s="641"/>
      <c r="C148" s="641"/>
      <c r="D148" s="641"/>
      <c r="E148" s="641"/>
      <c r="F148" s="641"/>
      <c r="G148" s="641"/>
      <c r="H148" s="641"/>
      <c r="I148" s="641"/>
      <c r="J148" s="641"/>
      <c r="K148" s="641"/>
      <c r="L148" s="641"/>
      <c r="M148" s="641"/>
      <c r="N148" s="641"/>
      <c r="O148" s="641"/>
      <c r="P148" s="641"/>
    </row>
    <row r="150" spans="1:16" x14ac:dyDescent="0.2">
      <c r="A150" s="642"/>
      <c r="B150" s="641"/>
      <c r="C150" s="641"/>
      <c r="D150" s="641"/>
      <c r="E150" s="641"/>
      <c r="F150" s="641"/>
      <c r="G150" s="641"/>
      <c r="H150" s="641"/>
      <c r="I150" s="641"/>
      <c r="J150" s="641"/>
      <c r="K150" s="641"/>
      <c r="L150" s="641"/>
      <c r="M150" s="641"/>
      <c r="N150" s="641"/>
      <c r="O150" s="641"/>
      <c r="P150" s="641"/>
    </row>
    <row r="151" spans="1:16" x14ac:dyDescent="0.2">
      <c r="A151" s="640"/>
      <c r="B151" s="641"/>
      <c r="C151" s="641"/>
      <c r="D151" s="641"/>
      <c r="E151" s="641"/>
      <c r="F151" s="641"/>
      <c r="G151" s="641"/>
      <c r="H151" s="641"/>
      <c r="I151" s="641"/>
      <c r="J151" s="641"/>
      <c r="K151" s="641"/>
      <c r="L151" s="641"/>
      <c r="M151" s="641"/>
      <c r="N151" s="641"/>
      <c r="O151" s="641"/>
      <c r="P151" s="641"/>
    </row>
    <row r="153" spans="1:16" x14ac:dyDescent="0.2">
      <c r="A153" s="642"/>
      <c r="B153" s="641"/>
      <c r="C153" s="641"/>
      <c r="D153" s="641"/>
      <c r="E153" s="641"/>
      <c r="F153" s="641"/>
      <c r="G153" s="641"/>
      <c r="H153" s="641"/>
      <c r="I153" s="641"/>
      <c r="J153" s="641"/>
      <c r="K153" s="641"/>
      <c r="L153" s="641"/>
      <c r="M153" s="641"/>
      <c r="N153" s="641"/>
      <c r="O153" s="641"/>
      <c r="P153" s="641"/>
    </row>
    <row r="154" spans="1:16" x14ac:dyDescent="0.2">
      <c r="A154" s="640"/>
      <c r="B154" s="641"/>
      <c r="C154" s="641"/>
      <c r="D154" s="641"/>
      <c r="E154" s="641"/>
      <c r="F154" s="641"/>
      <c r="G154" s="641"/>
      <c r="H154" s="641"/>
      <c r="I154" s="641"/>
      <c r="J154" s="641"/>
      <c r="K154" s="641"/>
      <c r="L154" s="641"/>
      <c r="M154" s="641"/>
      <c r="N154" s="641"/>
      <c r="O154" s="641"/>
      <c r="P154" s="641"/>
    </row>
  </sheetData>
  <mergeCells count="82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J27:J28"/>
    <mergeCell ref="L27:L28"/>
    <mergeCell ref="M27:M28"/>
    <mergeCell ref="N27:N28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A30:P30"/>
    <mergeCell ref="A113:J113"/>
    <mergeCell ref="A33:P33"/>
    <mergeCell ref="A45:J45"/>
    <mergeCell ref="A46:P46"/>
    <mergeCell ref="A58:J58"/>
    <mergeCell ref="A59:P59"/>
    <mergeCell ref="A71:J71"/>
    <mergeCell ref="A72:P72"/>
    <mergeCell ref="A84:J84"/>
    <mergeCell ref="A85:P85"/>
    <mergeCell ref="A101:J101"/>
    <mergeCell ref="A102:P102"/>
    <mergeCell ref="A32:J32"/>
    <mergeCell ref="A136:P136"/>
    <mergeCell ref="A114:P114"/>
    <mergeCell ref="A115:P115"/>
    <mergeCell ref="A118:J118"/>
    <mergeCell ref="A119:P119"/>
    <mergeCell ref="A120:J120"/>
    <mergeCell ref="A121:J121"/>
    <mergeCell ref="A151:P151"/>
    <mergeCell ref="A153:P153"/>
    <mergeCell ref="A154:P154"/>
    <mergeCell ref="B10:K10"/>
    <mergeCell ref="A125:J125"/>
    <mergeCell ref="A126:J126"/>
    <mergeCell ref="A141:P141"/>
    <mergeCell ref="A142:P142"/>
    <mergeCell ref="A144:P144"/>
    <mergeCell ref="A147:P147"/>
    <mergeCell ref="A148:P148"/>
    <mergeCell ref="A150:P150"/>
    <mergeCell ref="A122:J122"/>
    <mergeCell ref="A123:J123"/>
    <mergeCell ref="A124:J124"/>
    <mergeCell ref="A134:P134"/>
  </mergeCells>
  <pageMargins left="0.19685039370078741" right="0.19685039370078741" top="0.39370078740157483" bottom="0.39370078740157483" header="0.19685039370078741" footer="0.19685039370078741"/>
  <pageSetup paperSize="9" scale="65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125"/>
  <sheetViews>
    <sheetView showGridLines="0" view="pageBreakPreview" topLeftCell="A99" zoomScaleNormal="115" zoomScaleSheetLayoutView="100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1.1406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285156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96</v>
      </c>
      <c r="J18" s="668"/>
      <c r="K18" s="667" t="s">
        <v>502</v>
      </c>
      <c r="L18" s="668"/>
      <c r="M18" s="667" t="s">
        <v>503</v>
      </c>
      <c r="N18" s="668"/>
      <c r="O18" s="667" t="s">
        <v>502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137" t="s">
        <v>513</v>
      </c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x14ac:dyDescent="0.2">
      <c r="A23" s="39"/>
      <c r="B23" s="40"/>
      <c r="C23" s="41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ht="20.25" customHeight="1" x14ac:dyDescent="0.2">
      <c r="A24" s="661" t="s">
        <v>71</v>
      </c>
      <c r="B24" s="662"/>
      <c r="C24" s="663" t="s">
        <v>72</v>
      </c>
      <c r="D24" s="650" t="s">
        <v>73</v>
      </c>
      <c r="E24" s="658" t="s">
        <v>74</v>
      </c>
      <c r="F24" s="658" t="s">
        <v>75</v>
      </c>
      <c r="G24" s="659" t="s">
        <v>76</v>
      </c>
      <c r="H24" s="660"/>
      <c r="I24" s="660"/>
      <c r="J24" s="660"/>
      <c r="K24" s="659" t="s">
        <v>77</v>
      </c>
      <c r="L24" s="660"/>
      <c r="M24" s="660"/>
      <c r="N24" s="660"/>
      <c r="O24" s="650" t="s">
        <v>78</v>
      </c>
      <c r="P24" s="652" t="s">
        <v>79</v>
      </c>
    </row>
    <row r="25" spans="1:16" ht="20.25" customHeight="1" x14ac:dyDescent="0.2">
      <c r="A25" s="654" t="s">
        <v>80</v>
      </c>
      <c r="B25" s="656" t="s">
        <v>81</v>
      </c>
      <c r="C25" s="664"/>
      <c r="D25" s="651"/>
      <c r="E25" s="658"/>
      <c r="F25" s="658"/>
      <c r="G25" s="658" t="s">
        <v>82</v>
      </c>
      <c r="H25" s="659" t="s">
        <v>83</v>
      </c>
      <c r="I25" s="660"/>
      <c r="J25" s="660"/>
      <c r="K25" s="658" t="s">
        <v>82</v>
      </c>
      <c r="L25" s="659" t="s">
        <v>83</v>
      </c>
      <c r="M25" s="660"/>
      <c r="N25" s="660"/>
      <c r="O25" s="651"/>
      <c r="P25" s="653"/>
    </row>
    <row r="26" spans="1:16" ht="16.5" customHeight="1" x14ac:dyDescent="0.2">
      <c r="A26" s="655"/>
      <c r="B26" s="657"/>
      <c r="C26" s="664"/>
      <c r="D26" s="651"/>
      <c r="E26" s="658"/>
      <c r="F26" s="658"/>
      <c r="G26" s="658"/>
      <c r="H26" s="658" t="s">
        <v>84</v>
      </c>
      <c r="I26" s="658" t="s">
        <v>85</v>
      </c>
      <c r="J26" s="650" t="s">
        <v>86</v>
      </c>
      <c r="K26" s="658"/>
      <c r="L26" s="658" t="s">
        <v>84</v>
      </c>
      <c r="M26" s="658" t="s">
        <v>85</v>
      </c>
      <c r="N26" s="665" t="s">
        <v>86</v>
      </c>
      <c r="O26" s="651"/>
      <c r="P26" s="653"/>
    </row>
    <row r="27" spans="1:16" ht="12.75" customHeight="1" x14ac:dyDescent="0.2">
      <c r="A27" s="655"/>
      <c r="B27" s="657"/>
      <c r="C27" s="664"/>
      <c r="D27" s="651"/>
      <c r="E27" s="650"/>
      <c r="F27" s="650"/>
      <c r="G27" s="650"/>
      <c r="H27" s="650"/>
      <c r="I27" s="650"/>
      <c r="J27" s="651"/>
      <c r="K27" s="650"/>
      <c r="L27" s="650"/>
      <c r="M27" s="650"/>
      <c r="N27" s="666"/>
      <c r="O27" s="651"/>
      <c r="P27" s="653"/>
    </row>
    <row r="28" spans="1:16" x14ac:dyDescent="0.2">
      <c r="A28" s="50">
        <v>1</v>
      </c>
      <c r="B28" s="51">
        <v>2</v>
      </c>
      <c r="C28" s="51">
        <v>3</v>
      </c>
      <c r="D28" s="52">
        <v>4</v>
      </c>
      <c r="E28" s="52">
        <v>5</v>
      </c>
      <c r="F28" s="52">
        <v>6</v>
      </c>
      <c r="G28" s="52">
        <v>7</v>
      </c>
      <c r="H28" s="52">
        <v>8</v>
      </c>
      <c r="I28" s="52">
        <v>9</v>
      </c>
      <c r="J28" s="52">
        <v>10</v>
      </c>
      <c r="K28" s="52">
        <v>11</v>
      </c>
      <c r="L28" s="52">
        <v>12</v>
      </c>
      <c r="M28" s="52">
        <v>13</v>
      </c>
      <c r="N28" s="52">
        <v>14</v>
      </c>
      <c r="O28" s="52">
        <v>15</v>
      </c>
      <c r="P28" s="52">
        <v>16</v>
      </c>
    </row>
    <row r="29" spans="1:16" ht="19.149999999999999" customHeight="1" x14ac:dyDescent="0.2">
      <c r="A29" s="647" t="s">
        <v>351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19.149999999999999" customHeight="1" x14ac:dyDescent="0.2">
      <c r="A30" s="646" t="s">
        <v>352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33.75" x14ac:dyDescent="0.2">
      <c r="A31" s="53">
        <v>1</v>
      </c>
      <c r="B31" s="54" t="s">
        <v>353</v>
      </c>
      <c r="C31" s="55" t="s">
        <v>354</v>
      </c>
      <c r="D31" s="56" t="s">
        <v>355</v>
      </c>
      <c r="E31" s="57" t="s">
        <v>356</v>
      </c>
      <c r="F31" s="58">
        <v>3.3849999999999998</v>
      </c>
      <c r="G31" s="59">
        <v>1512.37</v>
      </c>
      <c r="H31" s="59">
        <v>30.81</v>
      </c>
      <c r="I31" s="59">
        <v>1.74</v>
      </c>
      <c r="J31" s="58"/>
      <c r="K31" s="59">
        <v>5119</v>
      </c>
      <c r="L31" s="59">
        <v>104</v>
      </c>
      <c r="M31" s="59">
        <v>6</v>
      </c>
      <c r="N31" s="58"/>
      <c r="O31" s="58" t="s">
        <v>357</v>
      </c>
      <c r="P31" s="58" t="s">
        <v>107</v>
      </c>
    </row>
    <row r="32" spans="1:16" ht="56.25" x14ac:dyDescent="0.2">
      <c r="A32" s="53">
        <v>2</v>
      </c>
      <c r="B32" s="54" t="s">
        <v>358</v>
      </c>
      <c r="C32" s="55" t="s">
        <v>359</v>
      </c>
      <c r="D32" s="56" t="s">
        <v>360</v>
      </c>
      <c r="E32" s="57" t="s">
        <v>361</v>
      </c>
      <c r="F32" s="58">
        <v>3.3849999999999998</v>
      </c>
      <c r="G32" s="59">
        <v>1697.89</v>
      </c>
      <c r="H32" s="59">
        <v>266.49</v>
      </c>
      <c r="I32" s="59">
        <v>90.92</v>
      </c>
      <c r="J32" s="59">
        <v>2.5499999999999998</v>
      </c>
      <c r="K32" s="59">
        <v>5748</v>
      </c>
      <c r="L32" s="59">
        <v>902</v>
      </c>
      <c r="M32" s="59">
        <v>308</v>
      </c>
      <c r="N32" s="59">
        <v>9</v>
      </c>
      <c r="O32" s="58" t="s">
        <v>362</v>
      </c>
      <c r="P32" s="58" t="s">
        <v>363</v>
      </c>
    </row>
    <row r="33" spans="1:16" ht="33.75" x14ac:dyDescent="0.2">
      <c r="A33" s="53">
        <v>3</v>
      </c>
      <c r="B33" s="54" t="s">
        <v>364</v>
      </c>
      <c r="C33" s="55" t="s">
        <v>365</v>
      </c>
      <c r="D33" s="56" t="s">
        <v>366</v>
      </c>
      <c r="E33" s="57" t="s">
        <v>367</v>
      </c>
      <c r="F33" s="58">
        <v>-13.946199999999999</v>
      </c>
      <c r="G33" s="59">
        <v>325.36</v>
      </c>
      <c r="H33" s="58"/>
      <c r="I33" s="58"/>
      <c r="J33" s="58"/>
      <c r="K33" s="59">
        <v>-4538</v>
      </c>
      <c r="L33" s="58"/>
      <c r="M33" s="58"/>
      <c r="N33" s="58"/>
      <c r="O33" s="58" t="s">
        <v>107</v>
      </c>
      <c r="P33" s="58" t="s">
        <v>107</v>
      </c>
    </row>
    <row r="34" spans="1:16" ht="33.75" x14ac:dyDescent="0.2">
      <c r="A34" s="53">
        <v>4</v>
      </c>
      <c r="B34" s="54" t="s">
        <v>368</v>
      </c>
      <c r="C34" s="55" t="s">
        <v>369</v>
      </c>
      <c r="D34" s="56" t="s">
        <v>370</v>
      </c>
      <c r="E34" s="57" t="s">
        <v>367</v>
      </c>
      <c r="F34" s="58">
        <v>16.93</v>
      </c>
      <c r="G34" s="59">
        <v>1198.74</v>
      </c>
      <c r="H34" s="58"/>
      <c r="I34" s="58"/>
      <c r="J34" s="58"/>
      <c r="K34" s="59">
        <v>20295</v>
      </c>
      <c r="L34" s="58"/>
      <c r="M34" s="58"/>
      <c r="N34" s="58"/>
      <c r="O34" s="58" t="s">
        <v>107</v>
      </c>
      <c r="P34" s="58" t="s">
        <v>107</v>
      </c>
    </row>
    <row r="35" spans="1:16" ht="33.75" x14ac:dyDescent="0.2">
      <c r="A35" s="53">
        <v>5</v>
      </c>
      <c r="B35" s="54" t="s">
        <v>371</v>
      </c>
      <c r="C35" s="55" t="s">
        <v>354</v>
      </c>
      <c r="D35" s="56" t="s">
        <v>355</v>
      </c>
      <c r="E35" s="57" t="s">
        <v>356</v>
      </c>
      <c r="F35" s="58">
        <v>3.3849999999999998</v>
      </c>
      <c r="G35" s="59">
        <v>1512.37</v>
      </c>
      <c r="H35" s="59">
        <v>30.81</v>
      </c>
      <c r="I35" s="59">
        <v>1.74</v>
      </c>
      <c r="J35" s="58"/>
      <c r="K35" s="59">
        <v>5119</v>
      </c>
      <c r="L35" s="59">
        <v>104</v>
      </c>
      <c r="M35" s="59">
        <v>6</v>
      </c>
      <c r="N35" s="58"/>
      <c r="O35" s="58" t="s">
        <v>357</v>
      </c>
      <c r="P35" s="58" t="s">
        <v>107</v>
      </c>
    </row>
    <row r="36" spans="1:16" ht="22.5" x14ac:dyDescent="0.2">
      <c r="A36" s="53">
        <v>6</v>
      </c>
      <c r="B36" s="54" t="s">
        <v>372</v>
      </c>
      <c r="C36" s="55" t="s">
        <v>373</v>
      </c>
      <c r="D36" s="56" t="s">
        <v>374</v>
      </c>
      <c r="E36" s="57" t="s">
        <v>375</v>
      </c>
      <c r="F36" s="58">
        <v>33.85</v>
      </c>
      <c r="G36" s="59">
        <v>276.19</v>
      </c>
      <c r="H36" s="59">
        <v>19.649999999999999</v>
      </c>
      <c r="I36" s="59">
        <v>31.6</v>
      </c>
      <c r="J36" s="59">
        <v>5.4</v>
      </c>
      <c r="K36" s="59">
        <v>9349</v>
      </c>
      <c r="L36" s="59">
        <v>665</v>
      </c>
      <c r="M36" s="59">
        <v>1070</v>
      </c>
      <c r="N36" s="59">
        <v>183</v>
      </c>
      <c r="O36" s="58" t="s">
        <v>376</v>
      </c>
      <c r="P36" s="58" t="s">
        <v>377</v>
      </c>
    </row>
    <row r="37" spans="1:16" ht="22.5" x14ac:dyDescent="0.2">
      <c r="A37" s="53">
        <v>7</v>
      </c>
      <c r="B37" s="54" t="s">
        <v>378</v>
      </c>
      <c r="C37" s="55" t="s">
        <v>379</v>
      </c>
      <c r="D37" s="56" t="s">
        <v>380</v>
      </c>
      <c r="E37" s="57" t="s">
        <v>367</v>
      </c>
      <c r="F37" s="58">
        <v>-37.234999999999999</v>
      </c>
      <c r="G37" s="59">
        <v>204.49</v>
      </c>
      <c r="H37" s="58"/>
      <c r="I37" s="58"/>
      <c r="J37" s="58"/>
      <c r="K37" s="59">
        <v>-7614</v>
      </c>
      <c r="L37" s="58"/>
      <c r="M37" s="58"/>
      <c r="N37" s="58"/>
      <c r="O37" s="58" t="s">
        <v>107</v>
      </c>
      <c r="P37" s="58" t="s">
        <v>107</v>
      </c>
    </row>
    <row r="38" spans="1:16" ht="22.5" x14ac:dyDescent="0.2">
      <c r="A38" s="53">
        <v>8</v>
      </c>
      <c r="B38" s="54" t="s">
        <v>381</v>
      </c>
      <c r="C38" s="55" t="s">
        <v>382</v>
      </c>
      <c r="D38" s="56" t="s">
        <v>383</v>
      </c>
      <c r="E38" s="57" t="s">
        <v>367</v>
      </c>
      <c r="F38" s="58">
        <v>37.234999999999999</v>
      </c>
      <c r="G38" s="59">
        <v>199.87</v>
      </c>
      <c r="H38" s="58"/>
      <c r="I38" s="58"/>
      <c r="J38" s="58"/>
      <c r="K38" s="59">
        <v>7442</v>
      </c>
      <c r="L38" s="58"/>
      <c r="M38" s="58"/>
      <c r="N38" s="58"/>
      <c r="O38" s="58" t="s">
        <v>107</v>
      </c>
      <c r="P38" s="58" t="s">
        <v>107</v>
      </c>
    </row>
    <row r="39" spans="1:16" ht="19.149999999999999" customHeight="1" x14ac:dyDescent="0.2">
      <c r="A39" s="646" t="s">
        <v>384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</row>
    <row r="40" spans="1:16" ht="33.75" x14ac:dyDescent="0.2">
      <c r="A40" s="53">
        <v>9</v>
      </c>
      <c r="B40" s="54" t="s">
        <v>385</v>
      </c>
      <c r="C40" s="55" t="s">
        <v>354</v>
      </c>
      <c r="D40" s="56" t="s">
        <v>355</v>
      </c>
      <c r="E40" s="57" t="s">
        <v>356</v>
      </c>
      <c r="F40" s="58">
        <v>10.411</v>
      </c>
      <c r="G40" s="59">
        <v>1512.37</v>
      </c>
      <c r="H40" s="59">
        <v>30.81</v>
      </c>
      <c r="I40" s="59">
        <v>1.74</v>
      </c>
      <c r="J40" s="58"/>
      <c r="K40" s="59">
        <v>15745</v>
      </c>
      <c r="L40" s="59">
        <v>321</v>
      </c>
      <c r="M40" s="59">
        <v>18</v>
      </c>
      <c r="N40" s="58"/>
      <c r="O40" s="58" t="s">
        <v>386</v>
      </c>
      <c r="P40" s="58" t="s">
        <v>107</v>
      </c>
    </row>
    <row r="41" spans="1:16" ht="56.25" x14ac:dyDescent="0.2">
      <c r="A41" s="53">
        <v>10</v>
      </c>
      <c r="B41" s="54" t="s">
        <v>387</v>
      </c>
      <c r="C41" s="55" t="s">
        <v>359</v>
      </c>
      <c r="D41" s="56" t="s">
        <v>360</v>
      </c>
      <c r="E41" s="57" t="s">
        <v>361</v>
      </c>
      <c r="F41" s="58">
        <v>10.411</v>
      </c>
      <c r="G41" s="59">
        <v>1697.89</v>
      </c>
      <c r="H41" s="59">
        <v>266.49</v>
      </c>
      <c r="I41" s="59">
        <v>90.92</v>
      </c>
      <c r="J41" s="59">
        <v>2.5499999999999998</v>
      </c>
      <c r="K41" s="59">
        <v>17677</v>
      </c>
      <c r="L41" s="59">
        <v>2774</v>
      </c>
      <c r="M41" s="59">
        <v>947</v>
      </c>
      <c r="N41" s="59">
        <v>27</v>
      </c>
      <c r="O41" s="58" t="s">
        <v>388</v>
      </c>
      <c r="P41" s="58" t="s">
        <v>389</v>
      </c>
    </row>
    <row r="42" spans="1:16" ht="33.75" x14ac:dyDescent="0.2">
      <c r="A42" s="53">
        <v>11</v>
      </c>
      <c r="B42" s="54" t="s">
        <v>390</v>
      </c>
      <c r="C42" s="55" t="s">
        <v>365</v>
      </c>
      <c r="D42" s="56" t="s">
        <v>366</v>
      </c>
      <c r="E42" s="57" t="s">
        <v>367</v>
      </c>
      <c r="F42" s="58">
        <v>-42.893320000000003</v>
      </c>
      <c r="G42" s="59">
        <v>325.36</v>
      </c>
      <c r="H42" s="58"/>
      <c r="I42" s="58"/>
      <c r="J42" s="58"/>
      <c r="K42" s="59">
        <v>-13956</v>
      </c>
      <c r="L42" s="58"/>
      <c r="M42" s="58"/>
      <c r="N42" s="58"/>
      <c r="O42" s="58" t="s">
        <v>107</v>
      </c>
      <c r="P42" s="58" t="s">
        <v>107</v>
      </c>
    </row>
    <row r="43" spans="1:16" ht="33.75" x14ac:dyDescent="0.2">
      <c r="A43" s="53">
        <v>12</v>
      </c>
      <c r="B43" s="54" t="s">
        <v>391</v>
      </c>
      <c r="C43" s="55" t="s">
        <v>369</v>
      </c>
      <c r="D43" s="56" t="s">
        <v>370</v>
      </c>
      <c r="E43" s="57" t="s">
        <v>367</v>
      </c>
      <c r="F43" s="58">
        <v>52.055</v>
      </c>
      <c r="G43" s="59">
        <v>1198.74</v>
      </c>
      <c r="H43" s="58"/>
      <c r="I43" s="58"/>
      <c r="J43" s="58"/>
      <c r="K43" s="59">
        <v>62400</v>
      </c>
      <c r="L43" s="58"/>
      <c r="M43" s="58"/>
      <c r="N43" s="58"/>
      <c r="O43" s="58" t="s">
        <v>107</v>
      </c>
      <c r="P43" s="58" t="s">
        <v>107</v>
      </c>
    </row>
    <row r="44" spans="1:16" ht="22.5" x14ac:dyDescent="0.2">
      <c r="A44" s="53">
        <v>13</v>
      </c>
      <c r="B44" s="54" t="s">
        <v>392</v>
      </c>
      <c r="C44" s="55" t="s">
        <v>373</v>
      </c>
      <c r="D44" s="56" t="s">
        <v>374</v>
      </c>
      <c r="E44" s="57" t="s">
        <v>375</v>
      </c>
      <c r="F44" s="58">
        <v>104.11</v>
      </c>
      <c r="G44" s="59">
        <v>276.19</v>
      </c>
      <c r="H44" s="59">
        <v>19.649999999999999</v>
      </c>
      <c r="I44" s="59">
        <v>31.6</v>
      </c>
      <c r="J44" s="59">
        <v>5.4</v>
      </c>
      <c r="K44" s="59">
        <v>28755</v>
      </c>
      <c r="L44" s="59">
        <v>2046</v>
      </c>
      <c r="M44" s="59">
        <v>3290</v>
      </c>
      <c r="N44" s="59">
        <v>562</v>
      </c>
      <c r="O44" s="58" t="s">
        <v>393</v>
      </c>
      <c r="P44" s="58" t="s">
        <v>394</v>
      </c>
    </row>
    <row r="45" spans="1:16" ht="33.75" x14ac:dyDescent="0.2">
      <c r="A45" s="53">
        <v>14</v>
      </c>
      <c r="B45" s="54" t="s">
        <v>395</v>
      </c>
      <c r="C45" s="55" t="s">
        <v>354</v>
      </c>
      <c r="D45" s="56" t="s">
        <v>355</v>
      </c>
      <c r="E45" s="57" t="s">
        <v>356</v>
      </c>
      <c r="F45" s="58">
        <v>10.411</v>
      </c>
      <c r="G45" s="59">
        <v>1512.37</v>
      </c>
      <c r="H45" s="59">
        <v>30.81</v>
      </c>
      <c r="I45" s="59">
        <v>1.74</v>
      </c>
      <c r="J45" s="58"/>
      <c r="K45" s="59">
        <v>15745</v>
      </c>
      <c r="L45" s="59">
        <v>321</v>
      </c>
      <c r="M45" s="59">
        <v>18</v>
      </c>
      <c r="N45" s="58"/>
      <c r="O45" s="58" t="s">
        <v>386</v>
      </c>
      <c r="P45" s="58" t="s">
        <v>107</v>
      </c>
    </row>
    <row r="46" spans="1:16" ht="22.5" x14ac:dyDescent="0.2">
      <c r="A46" s="53">
        <v>15</v>
      </c>
      <c r="B46" s="54" t="s">
        <v>396</v>
      </c>
      <c r="C46" s="55" t="s">
        <v>379</v>
      </c>
      <c r="D46" s="56" t="s">
        <v>380</v>
      </c>
      <c r="E46" s="57" t="s">
        <v>367</v>
      </c>
      <c r="F46" s="58">
        <v>-114.521</v>
      </c>
      <c r="G46" s="59">
        <v>204.49</v>
      </c>
      <c r="H46" s="58"/>
      <c r="I46" s="58"/>
      <c r="J46" s="58"/>
      <c r="K46" s="59">
        <v>-23418</v>
      </c>
      <c r="L46" s="58"/>
      <c r="M46" s="58"/>
      <c r="N46" s="58"/>
      <c r="O46" s="58" t="s">
        <v>107</v>
      </c>
      <c r="P46" s="58" t="s">
        <v>107</v>
      </c>
    </row>
    <row r="47" spans="1:16" ht="22.5" x14ac:dyDescent="0.2">
      <c r="A47" s="53">
        <v>16</v>
      </c>
      <c r="B47" s="54" t="s">
        <v>397</v>
      </c>
      <c r="C47" s="55" t="s">
        <v>382</v>
      </c>
      <c r="D47" s="56" t="s">
        <v>383</v>
      </c>
      <c r="E47" s="57" t="s">
        <v>367</v>
      </c>
      <c r="F47" s="58">
        <v>114.521</v>
      </c>
      <c r="G47" s="59">
        <v>199.87</v>
      </c>
      <c r="H47" s="58"/>
      <c r="I47" s="58"/>
      <c r="J47" s="58"/>
      <c r="K47" s="59">
        <v>22889</v>
      </c>
      <c r="L47" s="58"/>
      <c r="M47" s="58"/>
      <c r="N47" s="58"/>
      <c r="O47" s="58" t="s">
        <v>107</v>
      </c>
      <c r="P47" s="58" t="s">
        <v>107</v>
      </c>
    </row>
    <row r="48" spans="1:16" ht="19.149999999999999" customHeight="1" x14ac:dyDescent="0.2">
      <c r="A48" s="646" t="s">
        <v>398</v>
      </c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  <c r="P48" s="645"/>
    </row>
    <row r="49" spans="1:16" ht="33.75" x14ac:dyDescent="0.2">
      <c r="A49" s="53">
        <v>17</v>
      </c>
      <c r="B49" s="54" t="s">
        <v>399</v>
      </c>
      <c r="C49" s="55" t="s">
        <v>354</v>
      </c>
      <c r="D49" s="56" t="s">
        <v>355</v>
      </c>
      <c r="E49" s="57" t="s">
        <v>356</v>
      </c>
      <c r="F49" s="58">
        <v>0.49299999999999999</v>
      </c>
      <c r="G49" s="59">
        <v>1512.37</v>
      </c>
      <c r="H49" s="59">
        <v>30.81</v>
      </c>
      <c r="I49" s="59">
        <v>1.74</v>
      </c>
      <c r="J49" s="58"/>
      <c r="K49" s="59">
        <v>746</v>
      </c>
      <c r="L49" s="59">
        <v>15</v>
      </c>
      <c r="M49" s="59">
        <v>1</v>
      </c>
      <c r="N49" s="58"/>
      <c r="O49" s="58" t="s">
        <v>400</v>
      </c>
      <c r="P49" s="58" t="s">
        <v>107</v>
      </c>
    </row>
    <row r="50" spans="1:16" ht="56.25" x14ac:dyDescent="0.2">
      <c r="A50" s="53">
        <v>18</v>
      </c>
      <c r="B50" s="54" t="s">
        <v>401</v>
      </c>
      <c r="C50" s="55" t="s">
        <v>359</v>
      </c>
      <c r="D50" s="56" t="s">
        <v>360</v>
      </c>
      <c r="E50" s="57" t="s">
        <v>361</v>
      </c>
      <c r="F50" s="58">
        <v>0.49299999999999999</v>
      </c>
      <c r="G50" s="59">
        <v>1697.89</v>
      </c>
      <c r="H50" s="59">
        <v>266.49</v>
      </c>
      <c r="I50" s="59">
        <v>90.92</v>
      </c>
      <c r="J50" s="59">
        <v>2.5499999999999998</v>
      </c>
      <c r="K50" s="59">
        <v>837</v>
      </c>
      <c r="L50" s="59">
        <v>131</v>
      </c>
      <c r="M50" s="59">
        <v>45</v>
      </c>
      <c r="N50" s="59">
        <v>1</v>
      </c>
      <c r="O50" s="58" t="s">
        <v>402</v>
      </c>
      <c r="P50" s="58" t="s">
        <v>403</v>
      </c>
    </row>
    <row r="51" spans="1:16" ht="33.75" x14ac:dyDescent="0.2">
      <c r="A51" s="53">
        <v>19</v>
      </c>
      <c r="B51" s="54" t="s">
        <v>404</v>
      </c>
      <c r="C51" s="55" t="s">
        <v>365</v>
      </c>
      <c r="D51" s="56" t="s">
        <v>366</v>
      </c>
      <c r="E51" s="57" t="s">
        <v>367</v>
      </c>
      <c r="F51" s="58">
        <v>-2.0311599999999999</v>
      </c>
      <c r="G51" s="59">
        <v>325.36</v>
      </c>
      <c r="H51" s="58"/>
      <c r="I51" s="58"/>
      <c r="J51" s="58"/>
      <c r="K51" s="59">
        <v>-661</v>
      </c>
      <c r="L51" s="58"/>
      <c r="M51" s="58"/>
      <c r="N51" s="58"/>
      <c r="O51" s="58" t="s">
        <v>107</v>
      </c>
      <c r="P51" s="58" t="s">
        <v>107</v>
      </c>
    </row>
    <row r="52" spans="1:16" ht="33.75" x14ac:dyDescent="0.2">
      <c r="A52" s="53">
        <v>20</v>
      </c>
      <c r="B52" s="54" t="s">
        <v>405</v>
      </c>
      <c r="C52" s="55" t="s">
        <v>369</v>
      </c>
      <c r="D52" s="56" t="s">
        <v>370</v>
      </c>
      <c r="E52" s="57" t="s">
        <v>367</v>
      </c>
      <c r="F52" s="58">
        <v>2.4649999999999999</v>
      </c>
      <c r="G52" s="59">
        <v>1198.74</v>
      </c>
      <c r="H52" s="58"/>
      <c r="I52" s="58"/>
      <c r="J52" s="58"/>
      <c r="K52" s="59">
        <v>2955</v>
      </c>
      <c r="L52" s="58"/>
      <c r="M52" s="58"/>
      <c r="N52" s="58"/>
      <c r="O52" s="58" t="s">
        <v>107</v>
      </c>
      <c r="P52" s="58" t="s">
        <v>107</v>
      </c>
    </row>
    <row r="53" spans="1:16" ht="33.75" x14ac:dyDescent="0.2">
      <c r="A53" s="53">
        <v>21</v>
      </c>
      <c r="B53" s="54" t="s">
        <v>406</v>
      </c>
      <c r="C53" s="55" t="s">
        <v>354</v>
      </c>
      <c r="D53" s="56" t="s">
        <v>355</v>
      </c>
      <c r="E53" s="57" t="s">
        <v>356</v>
      </c>
      <c r="F53" s="58">
        <v>0.49299999999999999</v>
      </c>
      <c r="G53" s="59">
        <v>1512.37</v>
      </c>
      <c r="H53" s="59">
        <v>30.81</v>
      </c>
      <c r="I53" s="59">
        <v>1.74</v>
      </c>
      <c r="J53" s="58"/>
      <c r="K53" s="59">
        <v>746</v>
      </c>
      <c r="L53" s="59">
        <v>15</v>
      </c>
      <c r="M53" s="59">
        <v>1</v>
      </c>
      <c r="N53" s="58"/>
      <c r="O53" s="58" t="s">
        <v>400</v>
      </c>
      <c r="P53" s="58" t="s">
        <v>107</v>
      </c>
    </row>
    <row r="54" spans="1:16" ht="22.5" x14ac:dyDescent="0.2">
      <c r="A54" s="53">
        <v>22</v>
      </c>
      <c r="B54" s="54" t="s">
        <v>407</v>
      </c>
      <c r="C54" s="55" t="s">
        <v>373</v>
      </c>
      <c r="D54" s="56" t="s">
        <v>374</v>
      </c>
      <c r="E54" s="57" t="s">
        <v>375</v>
      </c>
      <c r="F54" s="58">
        <v>4.93</v>
      </c>
      <c r="G54" s="59">
        <v>276.19</v>
      </c>
      <c r="H54" s="59">
        <v>19.649999999999999</v>
      </c>
      <c r="I54" s="59">
        <v>31.6</v>
      </c>
      <c r="J54" s="59">
        <v>5.4</v>
      </c>
      <c r="K54" s="59">
        <v>1362</v>
      </c>
      <c r="L54" s="59">
        <v>97</v>
      </c>
      <c r="M54" s="59">
        <v>156</v>
      </c>
      <c r="N54" s="59">
        <v>27</v>
      </c>
      <c r="O54" s="58" t="s">
        <v>408</v>
      </c>
      <c r="P54" s="58" t="s">
        <v>409</v>
      </c>
    </row>
    <row r="55" spans="1:16" ht="22.5" x14ac:dyDescent="0.2">
      <c r="A55" s="53">
        <v>23</v>
      </c>
      <c r="B55" s="54" t="s">
        <v>410</v>
      </c>
      <c r="C55" s="55" t="s">
        <v>379</v>
      </c>
      <c r="D55" s="56" t="s">
        <v>380</v>
      </c>
      <c r="E55" s="57" t="s">
        <v>367</v>
      </c>
      <c r="F55" s="58">
        <v>-5.423</v>
      </c>
      <c r="G55" s="59">
        <v>204.49</v>
      </c>
      <c r="H55" s="58"/>
      <c r="I55" s="58"/>
      <c r="J55" s="58"/>
      <c r="K55" s="59">
        <v>-1109</v>
      </c>
      <c r="L55" s="58"/>
      <c r="M55" s="58"/>
      <c r="N55" s="58"/>
      <c r="O55" s="58" t="s">
        <v>107</v>
      </c>
      <c r="P55" s="58" t="s">
        <v>107</v>
      </c>
    </row>
    <row r="56" spans="1:16" ht="22.5" x14ac:dyDescent="0.2">
      <c r="A56" s="53">
        <v>24</v>
      </c>
      <c r="B56" s="54" t="s">
        <v>411</v>
      </c>
      <c r="C56" s="55" t="s">
        <v>382</v>
      </c>
      <c r="D56" s="56" t="s">
        <v>383</v>
      </c>
      <c r="E56" s="57" t="s">
        <v>367</v>
      </c>
      <c r="F56" s="58">
        <v>5.423</v>
      </c>
      <c r="G56" s="59">
        <v>199.87</v>
      </c>
      <c r="H56" s="58"/>
      <c r="I56" s="58"/>
      <c r="J56" s="58"/>
      <c r="K56" s="59">
        <v>1084</v>
      </c>
      <c r="L56" s="58"/>
      <c r="M56" s="58"/>
      <c r="N56" s="58"/>
      <c r="O56" s="58" t="s">
        <v>107</v>
      </c>
      <c r="P56" s="58" t="s">
        <v>107</v>
      </c>
    </row>
    <row r="57" spans="1:16" ht="19.149999999999999" customHeight="1" x14ac:dyDescent="0.2">
      <c r="A57" s="646" t="s">
        <v>412</v>
      </c>
      <c r="B57" s="645"/>
      <c r="C57" s="645"/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</row>
    <row r="58" spans="1:16" ht="33.75" x14ac:dyDescent="0.2">
      <c r="A58" s="53">
        <v>25</v>
      </c>
      <c r="B58" s="54" t="s">
        <v>413</v>
      </c>
      <c r="C58" s="55" t="s">
        <v>414</v>
      </c>
      <c r="D58" s="56" t="s">
        <v>415</v>
      </c>
      <c r="E58" s="57" t="s">
        <v>416</v>
      </c>
      <c r="F58" s="58">
        <v>75.25</v>
      </c>
      <c r="G58" s="59">
        <v>127.26</v>
      </c>
      <c r="H58" s="59">
        <v>30.83</v>
      </c>
      <c r="I58" s="59">
        <v>29.9</v>
      </c>
      <c r="J58" s="59">
        <v>3.17</v>
      </c>
      <c r="K58" s="59">
        <v>9576</v>
      </c>
      <c r="L58" s="59">
        <v>2320</v>
      </c>
      <c r="M58" s="59">
        <v>2250</v>
      </c>
      <c r="N58" s="59">
        <v>239</v>
      </c>
      <c r="O58" s="58" t="s">
        <v>417</v>
      </c>
      <c r="P58" s="58" t="s">
        <v>418</v>
      </c>
    </row>
    <row r="59" spans="1:16" ht="33.75" x14ac:dyDescent="0.2">
      <c r="A59" s="53">
        <v>26</v>
      </c>
      <c r="B59" s="54" t="s">
        <v>419</v>
      </c>
      <c r="C59" s="55" t="s">
        <v>354</v>
      </c>
      <c r="D59" s="56" t="s">
        <v>355</v>
      </c>
      <c r="E59" s="57" t="s">
        <v>356</v>
      </c>
      <c r="F59" s="58">
        <v>1.5049999999999999</v>
      </c>
      <c r="G59" s="59">
        <v>1512.37</v>
      </c>
      <c r="H59" s="59">
        <v>30.81</v>
      </c>
      <c r="I59" s="59">
        <v>1.74</v>
      </c>
      <c r="J59" s="58"/>
      <c r="K59" s="59">
        <v>2276</v>
      </c>
      <c r="L59" s="59">
        <v>46</v>
      </c>
      <c r="M59" s="59">
        <v>3</v>
      </c>
      <c r="N59" s="58"/>
      <c r="O59" s="58" t="s">
        <v>420</v>
      </c>
      <c r="P59" s="58" t="s">
        <v>107</v>
      </c>
    </row>
    <row r="60" spans="1:16" ht="22.5" x14ac:dyDescent="0.2">
      <c r="A60" s="53">
        <v>27</v>
      </c>
      <c r="B60" s="54" t="s">
        <v>421</v>
      </c>
      <c r="C60" s="55" t="s">
        <v>422</v>
      </c>
      <c r="D60" s="56" t="s">
        <v>423</v>
      </c>
      <c r="E60" s="57" t="s">
        <v>424</v>
      </c>
      <c r="F60" s="58">
        <v>-184.21199999999999</v>
      </c>
      <c r="G60" s="59">
        <v>12.09</v>
      </c>
      <c r="H60" s="58"/>
      <c r="I60" s="58"/>
      <c r="J60" s="58"/>
      <c r="K60" s="59">
        <v>-2227</v>
      </c>
      <c r="L60" s="58"/>
      <c r="M60" s="58"/>
      <c r="N60" s="58"/>
      <c r="O60" s="58" t="s">
        <v>107</v>
      </c>
      <c r="P60" s="58" t="s">
        <v>107</v>
      </c>
    </row>
    <row r="61" spans="1:16" ht="22.5" x14ac:dyDescent="0.2">
      <c r="A61" s="53">
        <v>28</v>
      </c>
      <c r="B61" s="54" t="s">
        <v>425</v>
      </c>
      <c r="C61" s="55" t="s">
        <v>426</v>
      </c>
      <c r="D61" s="56" t="s">
        <v>427</v>
      </c>
      <c r="E61" s="57" t="s">
        <v>424</v>
      </c>
      <c r="F61" s="58">
        <v>184.21199999999999</v>
      </c>
      <c r="G61" s="59">
        <v>11.2</v>
      </c>
      <c r="H61" s="58"/>
      <c r="I61" s="58"/>
      <c r="J61" s="58"/>
      <c r="K61" s="59">
        <v>2063</v>
      </c>
      <c r="L61" s="58"/>
      <c r="M61" s="58"/>
      <c r="N61" s="58"/>
      <c r="O61" s="58" t="s">
        <v>107</v>
      </c>
      <c r="P61" s="58" t="s">
        <v>107</v>
      </c>
    </row>
    <row r="62" spans="1:16" ht="22.5" x14ac:dyDescent="0.2">
      <c r="A62" s="53">
        <v>29</v>
      </c>
      <c r="B62" s="54" t="s">
        <v>428</v>
      </c>
      <c r="C62" s="55" t="s">
        <v>373</v>
      </c>
      <c r="D62" s="56" t="s">
        <v>374</v>
      </c>
      <c r="E62" s="57" t="s">
        <v>375</v>
      </c>
      <c r="F62" s="58">
        <v>15.05</v>
      </c>
      <c r="G62" s="59">
        <v>276.19</v>
      </c>
      <c r="H62" s="59">
        <v>19.649999999999999</v>
      </c>
      <c r="I62" s="59">
        <v>31.6</v>
      </c>
      <c r="J62" s="59">
        <v>5.4</v>
      </c>
      <c r="K62" s="59">
        <v>4157</v>
      </c>
      <c r="L62" s="59">
        <v>296</v>
      </c>
      <c r="M62" s="59">
        <v>476</v>
      </c>
      <c r="N62" s="59">
        <v>81</v>
      </c>
      <c r="O62" s="58" t="s">
        <v>429</v>
      </c>
      <c r="P62" s="58" t="s">
        <v>430</v>
      </c>
    </row>
    <row r="63" spans="1:16" ht="22.5" x14ac:dyDescent="0.2">
      <c r="A63" s="53">
        <v>30</v>
      </c>
      <c r="B63" s="54" t="s">
        <v>431</v>
      </c>
      <c r="C63" s="55" t="s">
        <v>379</v>
      </c>
      <c r="D63" s="56" t="s">
        <v>380</v>
      </c>
      <c r="E63" s="57" t="s">
        <v>367</v>
      </c>
      <c r="F63" s="58">
        <v>-16.555</v>
      </c>
      <c r="G63" s="59">
        <v>204.49</v>
      </c>
      <c r="H63" s="58"/>
      <c r="I63" s="58"/>
      <c r="J63" s="58"/>
      <c r="K63" s="59">
        <v>-3385</v>
      </c>
      <c r="L63" s="58"/>
      <c r="M63" s="58"/>
      <c r="N63" s="58"/>
      <c r="O63" s="58" t="s">
        <v>107</v>
      </c>
      <c r="P63" s="58" t="s">
        <v>107</v>
      </c>
    </row>
    <row r="64" spans="1:16" ht="22.5" x14ac:dyDescent="0.2">
      <c r="A64" s="53">
        <v>31</v>
      </c>
      <c r="B64" s="54" t="s">
        <v>432</v>
      </c>
      <c r="C64" s="55" t="s">
        <v>382</v>
      </c>
      <c r="D64" s="56" t="s">
        <v>383</v>
      </c>
      <c r="E64" s="57" t="s">
        <v>367</v>
      </c>
      <c r="F64" s="58">
        <v>16.555</v>
      </c>
      <c r="G64" s="59">
        <v>199.87</v>
      </c>
      <c r="H64" s="58"/>
      <c r="I64" s="58"/>
      <c r="J64" s="58"/>
      <c r="K64" s="59">
        <v>3309</v>
      </c>
      <c r="L64" s="58"/>
      <c r="M64" s="58"/>
      <c r="N64" s="58"/>
      <c r="O64" s="58" t="s">
        <v>107</v>
      </c>
      <c r="P64" s="58" t="s">
        <v>107</v>
      </c>
    </row>
    <row r="65" spans="1:16" ht="19.149999999999999" customHeight="1" x14ac:dyDescent="0.2">
      <c r="A65" s="646" t="s">
        <v>433</v>
      </c>
      <c r="B65" s="645"/>
      <c r="C65" s="645"/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5"/>
      <c r="O65" s="645"/>
      <c r="P65" s="645"/>
    </row>
    <row r="66" spans="1:16" ht="33.75" x14ac:dyDescent="0.2">
      <c r="A66" s="53">
        <v>32</v>
      </c>
      <c r="B66" s="54" t="s">
        <v>434</v>
      </c>
      <c r="C66" s="55" t="s">
        <v>354</v>
      </c>
      <c r="D66" s="56" t="s">
        <v>355</v>
      </c>
      <c r="E66" s="57" t="s">
        <v>356</v>
      </c>
      <c r="F66" s="58">
        <v>7.2590000000000003</v>
      </c>
      <c r="G66" s="59">
        <v>1512.37</v>
      </c>
      <c r="H66" s="59">
        <v>30.81</v>
      </c>
      <c r="I66" s="59">
        <v>1.74</v>
      </c>
      <c r="J66" s="58"/>
      <c r="K66" s="59">
        <v>10979</v>
      </c>
      <c r="L66" s="59">
        <v>224</v>
      </c>
      <c r="M66" s="59">
        <v>13</v>
      </c>
      <c r="N66" s="58"/>
      <c r="O66" s="58" t="s">
        <v>435</v>
      </c>
      <c r="P66" s="58" t="s">
        <v>107</v>
      </c>
    </row>
    <row r="67" spans="1:16" ht="22.5" x14ac:dyDescent="0.2">
      <c r="A67" s="53">
        <v>33</v>
      </c>
      <c r="B67" s="54" t="s">
        <v>436</v>
      </c>
      <c r="C67" s="55" t="s">
        <v>422</v>
      </c>
      <c r="D67" s="56" t="s">
        <v>423</v>
      </c>
      <c r="E67" s="57" t="s">
        <v>424</v>
      </c>
      <c r="F67" s="58">
        <v>-888.50160000000005</v>
      </c>
      <c r="G67" s="59">
        <v>12.09</v>
      </c>
      <c r="H67" s="58"/>
      <c r="I67" s="58"/>
      <c r="J67" s="58"/>
      <c r="K67" s="59">
        <v>-10742</v>
      </c>
      <c r="L67" s="58"/>
      <c r="M67" s="58"/>
      <c r="N67" s="58"/>
      <c r="O67" s="58" t="s">
        <v>107</v>
      </c>
      <c r="P67" s="58" t="s">
        <v>107</v>
      </c>
    </row>
    <row r="68" spans="1:16" ht="22.5" x14ac:dyDescent="0.2">
      <c r="A68" s="53">
        <v>34</v>
      </c>
      <c r="B68" s="54" t="s">
        <v>437</v>
      </c>
      <c r="C68" s="55"/>
      <c r="D68" s="56" t="s">
        <v>438</v>
      </c>
      <c r="E68" s="57" t="s">
        <v>424</v>
      </c>
      <c r="F68" s="58">
        <v>888.50160000000005</v>
      </c>
      <c r="G68" s="59">
        <v>17.18</v>
      </c>
      <c r="H68" s="58"/>
      <c r="I68" s="58"/>
      <c r="J68" s="58"/>
      <c r="K68" s="59">
        <v>15264</v>
      </c>
      <c r="L68" s="58"/>
      <c r="M68" s="58"/>
      <c r="N68" s="58"/>
      <c r="O68" s="58" t="s">
        <v>107</v>
      </c>
      <c r="P68" s="58" t="s">
        <v>107</v>
      </c>
    </row>
    <row r="69" spans="1:16" ht="22.5" x14ac:dyDescent="0.2">
      <c r="A69" s="53">
        <v>35</v>
      </c>
      <c r="B69" s="54" t="s">
        <v>439</v>
      </c>
      <c r="C69" s="55" t="s">
        <v>373</v>
      </c>
      <c r="D69" s="56" t="s">
        <v>374</v>
      </c>
      <c r="E69" s="57" t="s">
        <v>375</v>
      </c>
      <c r="F69" s="58">
        <v>43.55</v>
      </c>
      <c r="G69" s="59">
        <v>276.19</v>
      </c>
      <c r="H69" s="59">
        <v>19.649999999999999</v>
      </c>
      <c r="I69" s="59">
        <v>31.6</v>
      </c>
      <c r="J69" s="59">
        <v>5.4</v>
      </c>
      <c r="K69" s="59">
        <v>12028</v>
      </c>
      <c r="L69" s="59">
        <v>856</v>
      </c>
      <c r="M69" s="59">
        <v>1376</v>
      </c>
      <c r="N69" s="59">
        <v>235</v>
      </c>
      <c r="O69" s="58" t="s">
        <v>440</v>
      </c>
      <c r="P69" s="58" t="s">
        <v>441</v>
      </c>
    </row>
    <row r="70" spans="1:16" ht="22.5" x14ac:dyDescent="0.2">
      <c r="A70" s="53">
        <v>36</v>
      </c>
      <c r="B70" s="54" t="s">
        <v>442</v>
      </c>
      <c r="C70" s="55" t="s">
        <v>379</v>
      </c>
      <c r="D70" s="56" t="s">
        <v>380</v>
      </c>
      <c r="E70" s="57" t="s">
        <v>367</v>
      </c>
      <c r="F70" s="58">
        <v>-47.905000000000001</v>
      </c>
      <c r="G70" s="59">
        <v>204.49</v>
      </c>
      <c r="H70" s="58"/>
      <c r="I70" s="58"/>
      <c r="J70" s="58"/>
      <c r="K70" s="59">
        <v>-9796</v>
      </c>
      <c r="L70" s="58"/>
      <c r="M70" s="58"/>
      <c r="N70" s="58"/>
      <c r="O70" s="58" t="s">
        <v>107</v>
      </c>
      <c r="P70" s="58" t="s">
        <v>107</v>
      </c>
    </row>
    <row r="71" spans="1:16" ht="22.5" x14ac:dyDescent="0.2">
      <c r="A71" s="53">
        <v>37</v>
      </c>
      <c r="B71" s="54" t="s">
        <v>443</v>
      </c>
      <c r="C71" s="55" t="s">
        <v>382</v>
      </c>
      <c r="D71" s="56" t="s">
        <v>383</v>
      </c>
      <c r="E71" s="57" t="s">
        <v>367</v>
      </c>
      <c r="F71" s="58">
        <v>47.905000000000001</v>
      </c>
      <c r="G71" s="59">
        <v>199.87</v>
      </c>
      <c r="H71" s="58"/>
      <c r="I71" s="58"/>
      <c r="J71" s="58"/>
      <c r="K71" s="59">
        <v>9575</v>
      </c>
      <c r="L71" s="58"/>
      <c r="M71" s="58"/>
      <c r="N71" s="58"/>
      <c r="O71" s="58" t="s">
        <v>107</v>
      </c>
      <c r="P71" s="58" t="s">
        <v>107</v>
      </c>
    </row>
    <row r="72" spans="1:16" ht="19.149999999999999" customHeight="1" x14ac:dyDescent="0.2">
      <c r="A72" s="646" t="s">
        <v>444</v>
      </c>
      <c r="B72" s="645"/>
      <c r="C72" s="645"/>
      <c r="D72" s="645"/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</row>
    <row r="73" spans="1:16" ht="33.75" x14ac:dyDescent="0.2">
      <c r="A73" s="53">
        <v>38</v>
      </c>
      <c r="B73" s="54" t="s">
        <v>445</v>
      </c>
      <c r="C73" s="55" t="s">
        <v>354</v>
      </c>
      <c r="D73" s="56" t="s">
        <v>355</v>
      </c>
      <c r="E73" s="57" t="s">
        <v>356</v>
      </c>
      <c r="F73" s="58">
        <v>0.30599999999999999</v>
      </c>
      <c r="G73" s="59">
        <v>1512.37</v>
      </c>
      <c r="H73" s="59">
        <v>30.81</v>
      </c>
      <c r="I73" s="59">
        <v>1.74</v>
      </c>
      <c r="J73" s="58"/>
      <c r="K73" s="59">
        <v>463</v>
      </c>
      <c r="L73" s="59">
        <v>9</v>
      </c>
      <c r="M73" s="59">
        <v>1</v>
      </c>
      <c r="N73" s="58"/>
      <c r="O73" s="58" t="s">
        <v>446</v>
      </c>
      <c r="P73" s="58" t="s">
        <v>107</v>
      </c>
    </row>
    <row r="74" spans="1:16" ht="22.5" x14ac:dyDescent="0.2">
      <c r="A74" s="53">
        <v>39</v>
      </c>
      <c r="B74" s="54" t="s">
        <v>447</v>
      </c>
      <c r="C74" s="55" t="s">
        <v>422</v>
      </c>
      <c r="D74" s="56" t="s">
        <v>423</v>
      </c>
      <c r="E74" s="57" t="s">
        <v>424</v>
      </c>
      <c r="F74" s="58">
        <v>-37.4544</v>
      </c>
      <c r="G74" s="59">
        <v>12.09</v>
      </c>
      <c r="H74" s="58"/>
      <c r="I74" s="58"/>
      <c r="J74" s="58"/>
      <c r="K74" s="59">
        <v>-453</v>
      </c>
      <c r="L74" s="58"/>
      <c r="M74" s="58"/>
      <c r="N74" s="58"/>
      <c r="O74" s="58" t="s">
        <v>107</v>
      </c>
      <c r="P74" s="58" t="s">
        <v>107</v>
      </c>
    </row>
    <row r="75" spans="1:16" ht="22.5" x14ac:dyDescent="0.2">
      <c r="A75" s="53">
        <v>40</v>
      </c>
      <c r="B75" s="54" t="s">
        <v>448</v>
      </c>
      <c r="C75" s="55"/>
      <c r="D75" s="56" t="s">
        <v>438</v>
      </c>
      <c r="E75" s="57" t="s">
        <v>424</v>
      </c>
      <c r="F75" s="58">
        <v>37.4544</v>
      </c>
      <c r="G75" s="59">
        <v>17.18</v>
      </c>
      <c r="H75" s="58"/>
      <c r="I75" s="58"/>
      <c r="J75" s="58"/>
      <c r="K75" s="59">
        <v>643</v>
      </c>
      <c r="L75" s="58"/>
      <c r="M75" s="58"/>
      <c r="N75" s="58"/>
      <c r="O75" s="58" t="s">
        <v>107</v>
      </c>
      <c r="P75" s="58" t="s">
        <v>107</v>
      </c>
    </row>
    <row r="76" spans="1:16" ht="22.5" x14ac:dyDescent="0.2">
      <c r="A76" s="53">
        <v>41</v>
      </c>
      <c r="B76" s="54" t="s">
        <v>449</v>
      </c>
      <c r="C76" s="55" t="s">
        <v>373</v>
      </c>
      <c r="D76" s="56" t="s">
        <v>374</v>
      </c>
      <c r="E76" s="57" t="s">
        <v>375</v>
      </c>
      <c r="F76" s="58">
        <v>0.30599999999999999</v>
      </c>
      <c r="G76" s="59">
        <v>276.19</v>
      </c>
      <c r="H76" s="59">
        <v>19.649999999999999</v>
      </c>
      <c r="I76" s="59">
        <v>31.6</v>
      </c>
      <c r="J76" s="59">
        <v>5.4</v>
      </c>
      <c r="K76" s="59">
        <v>85</v>
      </c>
      <c r="L76" s="59">
        <v>6</v>
      </c>
      <c r="M76" s="59">
        <v>10</v>
      </c>
      <c r="N76" s="59">
        <v>2</v>
      </c>
      <c r="O76" s="58" t="s">
        <v>450</v>
      </c>
      <c r="P76" s="58" t="s">
        <v>451</v>
      </c>
    </row>
    <row r="77" spans="1:16" ht="22.5" x14ac:dyDescent="0.2">
      <c r="A77" s="53">
        <v>42</v>
      </c>
      <c r="B77" s="54" t="s">
        <v>452</v>
      </c>
      <c r="C77" s="55" t="s">
        <v>379</v>
      </c>
      <c r="D77" s="56" t="s">
        <v>380</v>
      </c>
      <c r="E77" s="57" t="s">
        <v>367</v>
      </c>
      <c r="F77" s="58">
        <v>-0.33660000000000001</v>
      </c>
      <c r="G77" s="59">
        <v>204.49</v>
      </c>
      <c r="H77" s="58"/>
      <c r="I77" s="58"/>
      <c r="J77" s="58"/>
      <c r="K77" s="59">
        <v>-69</v>
      </c>
      <c r="L77" s="58"/>
      <c r="M77" s="58"/>
      <c r="N77" s="58"/>
      <c r="O77" s="58" t="s">
        <v>107</v>
      </c>
      <c r="P77" s="58" t="s">
        <v>107</v>
      </c>
    </row>
    <row r="78" spans="1:16" ht="22.5" x14ac:dyDescent="0.2">
      <c r="A78" s="53">
        <v>43</v>
      </c>
      <c r="B78" s="54" t="s">
        <v>453</v>
      </c>
      <c r="C78" s="55" t="s">
        <v>382</v>
      </c>
      <c r="D78" s="56" t="s">
        <v>383</v>
      </c>
      <c r="E78" s="57" t="s">
        <v>367</v>
      </c>
      <c r="F78" s="58">
        <v>-0.33660000000000001</v>
      </c>
      <c r="G78" s="59">
        <v>199.87</v>
      </c>
      <c r="H78" s="58"/>
      <c r="I78" s="58"/>
      <c r="J78" s="58"/>
      <c r="K78" s="59">
        <v>-67</v>
      </c>
      <c r="L78" s="58"/>
      <c r="M78" s="58"/>
      <c r="N78" s="58"/>
      <c r="O78" s="58" t="s">
        <v>107</v>
      </c>
      <c r="P78" s="58" t="s">
        <v>107</v>
      </c>
    </row>
    <row r="79" spans="1:16" ht="22.5" x14ac:dyDescent="0.2">
      <c r="A79" s="53">
        <v>44</v>
      </c>
      <c r="B79" s="54" t="s">
        <v>454</v>
      </c>
      <c r="C79" s="55" t="s">
        <v>455</v>
      </c>
      <c r="D79" s="56" t="s">
        <v>456</v>
      </c>
      <c r="E79" s="57" t="s">
        <v>457</v>
      </c>
      <c r="F79" s="58">
        <v>0.30599999999999999</v>
      </c>
      <c r="G79" s="59">
        <v>1185.58</v>
      </c>
      <c r="H79" s="59">
        <v>328.72</v>
      </c>
      <c r="I79" s="59">
        <v>44.99</v>
      </c>
      <c r="J79" s="59">
        <v>18</v>
      </c>
      <c r="K79" s="59">
        <v>363</v>
      </c>
      <c r="L79" s="59">
        <v>101</v>
      </c>
      <c r="M79" s="59">
        <v>14</v>
      </c>
      <c r="N79" s="59">
        <v>6</v>
      </c>
      <c r="O79" s="58" t="s">
        <v>458</v>
      </c>
      <c r="P79" s="58" t="s">
        <v>459</v>
      </c>
    </row>
    <row r="80" spans="1:16" x14ac:dyDescent="0.2">
      <c r="A80" s="646" t="s">
        <v>460</v>
      </c>
      <c r="B80" s="645"/>
      <c r="C80" s="645"/>
      <c r="D80" s="645"/>
      <c r="E80" s="645"/>
      <c r="F80" s="645"/>
      <c r="G80" s="645"/>
      <c r="H80" s="645"/>
      <c r="I80" s="645"/>
      <c r="J80" s="645"/>
      <c r="K80" s="58">
        <v>216759</v>
      </c>
      <c r="L80" s="58">
        <v>11353</v>
      </c>
      <c r="M80" s="58">
        <v>10009</v>
      </c>
      <c r="N80" s="58">
        <v>1372</v>
      </c>
      <c r="O80" s="58">
        <v>1248.05</v>
      </c>
      <c r="P80" s="58">
        <v>116.35</v>
      </c>
    </row>
    <row r="81" spans="1:16" x14ac:dyDescent="0.2">
      <c r="A81" s="646" t="s">
        <v>461</v>
      </c>
      <c r="B81" s="645"/>
      <c r="C81" s="645"/>
      <c r="D81" s="645"/>
      <c r="E81" s="645"/>
      <c r="F81" s="645"/>
      <c r="G81" s="645"/>
      <c r="H81" s="645"/>
      <c r="I81" s="645"/>
      <c r="J81" s="645"/>
      <c r="K81" s="58">
        <v>14087</v>
      </c>
      <c r="L81" s="58"/>
      <c r="M81" s="58"/>
      <c r="N81" s="58"/>
      <c r="O81" s="58"/>
      <c r="P81" s="58"/>
    </row>
    <row r="82" spans="1:16" x14ac:dyDescent="0.2">
      <c r="A82" s="646" t="s">
        <v>462</v>
      </c>
      <c r="B82" s="645"/>
      <c r="C82" s="645"/>
      <c r="D82" s="645"/>
      <c r="E82" s="645"/>
      <c r="F82" s="645"/>
      <c r="G82" s="645"/>
      <c r="H82" s="645"/>
      <c r="I82" s="645"/>
      <c r="J82" s="645"/>
      <c r="K82" s="58">
        <v>8112</v>
      </c>
      <c r="L82" s="58"/>
      <c r="M82" s="58"/>
      <c r="N82" s="58"/>
      <c r="O82" s="58"/>
      <c r="P82" s="58"/>
    </row>
    <row r="83" spans="1:16" x14ac:dyDescent="0.2">
      <c r="A83" s="644" t="s">
        <v>463</v>
      </c>
      <c r="B83" s="645"/>
      <c r="C83" s="645"/>
      <c r="D83" s="645"/>
      <c r="E83" s="645"/>
      <c r="F83" s="645"/>
      <c r="G83" s="645"/>
      <c r="H83" s="645"/>
      <c r="I83" s="645"/>
      <c r="J83" s="645"/>
      <c r="K83" s="58"/>
      <c r="L83" s="58"/>
      <c r="M83" s="58"/>
      <c r="N83" s="58"/>
      <c r="O83" s="58"/>
      <c r="P83" s="58"/>
    </row>
    <row r="84" spans="1:16" x14ac:dyDescent="0.2">
      <c r="A84" s="646" t="s">
        <v>464</v>
      </c>
      <c r="B84" s="645"/>
      <c r="C84" s="645"/>
      <c r="D84" s="645"/>
      <c r="E84" s="645"/>
      <c r="F84" s="645"/>
      <c r="G84" s="645"/>
      <c r="H84" s="645"/>
      <c r="I84" s="645"/>
      <c r="J84" s="645"/>
      <c r="K84" s="58">
        <v>218679</v>
      </c>
      <c r="L84" s="58"/>
      <c r="M84" s="58"/>
      <c r="N84" s="58"/>
      <c r="O84" s="58">
        <v>1248.05</v>
      </c>
      <c r="P84" s="58">
        <v>116.35</v>
      </c>
    </row>
    <row r="85" spans="1:16" x14ac:dyDescent="0.2">
      <c r="A85" s="646" t="s">
        <v>465</v>
      </c>
      <c r="B85" s="645"/>
      <c r="C85" s="645"/>
      <c r="D85" s="645"/>
      <c r="E85" s="645"/>
      <c r="F85" s="645"/>
      <c r="G85" s="645"/>
      <c r="H85" s="645"/>
      <c r="I85" s="645"/>
      <c r="J85" s="645"/>
      <c r="K85" s="58">
        <v>20279</v>
      </c>
      <c r="L85" s="58"/>
      <c r="M85" s="58"/>
      <c r="N85" s="58"/>
      <c r="O85" s="58"/>
      <c r="P85" s="58"/>
    </row>
    <row r="86" spans="1:16" x14ac:dyDescent="0.2">
      <c r="A86" s="646" t="s">
        <v>346</v>
      </c>
      <c r="B86" s="645"/>
      <c r="C86" s="645"/>
      <c r="D86" s="645"/>
      <c r="E86" s="645"/>
      <c r="F86" s="645"/>
      <c r="G86" s="645"/>
      <c r="H86" s="645"/>
      <c r="I86" s="645"/>
      <c r="J86" s="645"/>
      <c r="K86" s="58">
        <v>238958</v>
      </c>
      <c r="L86" s="58"/>
      <c r="M86" s="58"/>
      <c r="N86" s="58"/>
      <c r="O86" s="58">
        <v>1248.05</v>
      </c>
      <c r="P86" s="58">
        <v>116.35</v>
      </c>
    </row>
    <row r="87" spans="1:16" x14ac:dyDescent="0.2">
      <c r="A87" s="646" t="s">
        <v>466</v>
      </c>
      <c r="B87" s="645"/>
      <c r="C87" s="645"/>
      <c r="D87" s="645"/>
      <c r="E87" s="645"/>
      <c r="F87" s="645"/>
      <c r="G87" s="645"/>
      <c r="H87" s="645"/>
      <c r="I87" s="645"/>
      <c r="J87" s="645"/>
      <c r="K87" s="58"/>
      <c r="L87" s="58"/>
      <c r="M87" s="58"/>
      <c r="N87" s="58"/>
      <c r="O87" s="58"/>
      <c r="P87" s="58"/>
    </row>
    <row r="88" spans="1:16" x14ac:dyDescent="0.2">
      <c r="A88" s="646" t="s">
        <v>467</v>
      </c>
      <c r="B88" s="645"/>
      <c r="C88" s="645"/>
      <c r="D88" s="645"/>
      <c r="E88" s="645"/>
      <c r="F88" s="645"/>
      <c r="G88" s="645"/>
      <c r="H88" s="645"/>
      <c r="I88" s="645"/>
      <c r="J88" s="645"/>
      <c r="K88" s="58">
        <v>195397</v>
      </c>
      <c r="L88" s="58"/>
      <c r="M88" s="58"/>
      <c r="N88" s="58"/>
      <c r="O88" s="58"/>
      <c r="P88" s="58"/>
    </row>
    <row r="89" spans="1:16" x14ac:dyDescent="0.2">
      <c r="A89" s="646" t="s">
        <v>468</v>
      </c>
      <c r="B89" s="645"/>
      <c r="C89" s="645"/>
      <c r="D89" s="645"/>
      <c r="E89" s="645"/>
      <c r="F89" s="645"/>
      <c r="G89" s="645"/>
      <c r="H89" s="645"/>
      <c r="I89" s="645"/>
      <c r="J89" s="645"/>
      <c r="K89" s="58">
        <v>10009</v>
      </c>
      <c r="L89" s="58"/>
      <c r="M89" s="58"/>
      <c r="N89" s="58"/>
      <c r="O89" s="58"/>
      <c r="P89" s="58"/>
    </row>
    <row r="90" spans="1:16" x14ac:dyDescent="0.2">
      <c r="A90" s="646" t="s">
        <v>469</v>
      </c>
      <c r="B90" s="645"/>
      <c r="C90" s="645"/>
      <c r="D90" s="645"/>
      <c r="E90" s="645"/>
      <c r="F90" s="645"/>
      <c r="G90" s="645"/>
      <c r="H90" s="645"/>
      <c r="I90" s="645"/>
      <c r="J90" s="645"/>
      <c r="K90" s="58">
        <v>12725</v>
      </c>
      <c r="L90" s="58"/>
      <c r="M90" s="58"/>
      <c r="N90" s="58"/>
      <c r="O90" s="58"/>
      <c r="P90" s="58"/>
    </row>
    <row r="91" spans="1:16" x14ac:dyDescent="0.2">
      <c r="A91" s="646" t="s">
        <v>470</v>
      </c>
      <c r="B91" s="645"/>
      <c r="C91" s="645"/>
      <c r="D91" s="645"/>
      <c r="E91" s="645"/>
      <c r="F91" s="645"/>
      <c r="G91" s="645"/>
      <c r="H91" s="645"/>
      <c r="I91" s="645"/>
      <c r="J91" s="645"/>
      <c r="K91" s="58">
        <v>14087</v>
      </c>
      <c r="L91" s="58"/>
      <c r="M91" s="58"/>
      <c r="N91" s="58"/>
      <c r="O91" s="58"/>
      <c r="P91" s="58"/>
    </row>
    <row r="92" spans="1:16" x14ac:dyDescent="0.2">
      <c r="A92" s="646" t="s">
        <v>471</v>
      </c>
      <c r="B92" s="645"/>
      <c r="C92" s="645"/>
      <c r="D92" s="645"/>
      <c r="E92" s="645"/>
      <c r="F92" s="645"/>
      <c r="G92" s="645"/>
      <c r="H92" s="645"/>
      <c r="I92" s="645"/>
      <c r="J92" s="645"/>
      <c r="K92" s="58">
        <v>8112</v>
      </c>
      <c r="L92" s="58"/>
      <c r="M92" s="58"/>
      <c r="N92" s="58"/>
      <c r="O92" s="58"/>
      <c r="P92" s="58"/>
    </row>
    <row r="93" spans="1:16" x14ac:dyDescent="0.2">
      <c r="A93" s="644" t="s">
        <v>472</v>
      </c>
      <c r="B93" s="645"/>
      <c r="C93" s="645"/>
      <c r="D93" s="645"/>
      <c r="E93" s="645"/>
      <c r="F93" s="645"/>
      <c r="G93" s="645"/>
      <c r="H93" s="645"/>
      <c r="I93" s="645"/>
      <c r="J93" s="645"/>
      <c r="K93" s="60">
        <v>238958</v>
      </c>
      <c r="L93" s="58"/>
      <c r="M93" s="58"/>
      <c r="N93" s="58"/>
      <c r="O93" s="60">
        <v>1248.05</v>
      </c>
      <c r="P93" s="60">
        <v>116.35</v>
      </c>
    </row>
    <row r="94" spans="1:16" x14ac:dyDescent="0.2">
      <c r="A94" s="648" t="s">
        <v>345</v>
      </c>
      <c r="B94" s="649"/>
      <c r="C94" s="649"/>
      <c r="D94" s="649"/>
      <c r="E94" s="649"/>
      <c r="F94" s="649"/>
      <c r="G94" s="649"/>
      <c r="H94" s="649"/>
      <c r="I94" s="649"/>
      <c r="J94" s="649"/>
      <c r="K94" s="649"/>
      <c r="L94" s="649"/>
      <c r="M94" s="649"/>
      <c r="N94" s="649"/>
      <c r="O94" s="649"/>
      <c r="P94" s="649"/>
    </row>
    <row r="95" spans="1:16" x14ac:dyDescent="0.2">
      <c r="A95" s="646" t="s">
        <v>473</v>
      </c>
      <c r="B95" s="645"/>
      <c r="C95" s="645"/>
      <c r="D95" s="645"/>
      <c r="E95" s="645"/>
      <c r="F95" s="645"/>
      <c r="G95" s="645"/>
      <c r="H95" s="645"/>
      <c r="I95" s="645"/>
      <c r="J95" s="645"/>
      <c r="K95" s="58">
        <v>216759</v>
      </c>
      <c r="L95" s="58">
        <v>11353</v>
      </c>
      <c r="M95" s="58">
        <v>10009</v>
      </c>
      <c r="N95" s="58">
        <v>1372</v>
      </c>
      <c r="O95" s="58">
        <v>1248.05</v>
      </c>
      <c r="P95" s="58">
        <v>116.35</v>
      </c>
    </row>
    <row r="96" spans="1:16" x14ac:dyDescent="0.2">
      <c r="A96" s="646" t="s">
        <v>461</v>
      </c>
      <c r="B96" s="645"/>
      <c r="C96" s="645"/>
      <c r="D96" s="645"/>
      <c r="E96" s="645"/>
      <c r="F96" s="645"/>
      <c r="G96" s="645"/>
      <c r="H96" s="645"/>
      <c r="I96" s="645"/>
      <c r="J96" s="645"/>
      <c r="K96" s="58">
        <v>14087</v>
      </c>
      <c r="L96" s="58"/>
      <c r="M96" s="58"/>
      <c r="N96" s="58"/>
      <c r="O96" s="58"/>
      <c r="P96" s="58"/>
    </row>
    <row r="97" spans="1:16" x14ac:dyDescent="0.2">
      <c r="A97" s="646" t="s">
        <v>462</v>
      </c>
      <c r="B97" s="645"/>
      <c r="C97" s="645"/>
      <c r="D97" s="645"/>
      <c r="E97" s="645"/>
      <c r="F97" s="645"/>
      <c r="G97" s="645"/>
      <c r="H97" s="645"/>
      <c r="I97" s="645"/>
      <c r="J97" s="645"/>
      <c r="K97" s="58">
        <v>8112</v>
      </c>
      <c r="L97" s="58"/>
      <c r="M97" s="58"/>
      <c r="N97" s="58"/>
      <c r="O97" s="58"/>
      <c r="P97" s="58"/>
    </row>
    <row r="98" spans="1:16" x14ac:dyDescent="0.2">
      <c r="A98" s="644" t="s">
        <v>474</v>
      </c>
      <c r="B98" s="645"/>
      <c r="C98" s="645"/>
      <c r="D98" s="645"/>
      <c r="E98" s="645"/>
      <c r="F98" s="645"/>
      <c r="G98" s="645"/>
      <c r="H98" s="645"/>
      <c r="I98" s="645"/>
      <c r="J98" s="645"/>
      <c r="K98" s="58"/>
      <c r="L98" s="58"/>
      <c r="M98" s="58"/>
      <c r="N98" s="58"/>
      <c r="O98" s="58"/>
      <c r="P98" s="58"/>
    </row>
    <row r="99" spans="1:16" x14ac:dyDescent="0.2">
      <c r="A99" s="646" t="s">
        <v>464</v>
      </c>
      <c r="B99" s="645"/>
      <c r="C99" s="645"/>
      <c r="D99" s="645"/>
      <c r="E99" s="645"/>
      <c r="F99" s="645"/>
      <c r="G99" s="645"/>
      <c r="H99" s="645"/>
      <c r="I99" s="645"/>
      <c r="J99" s="645"/>
      <c r="K99" s="58">
        <v>218679</v>
      </c>
      <c r="L99" s="58"/>
      <c r="M99" s="58"/>
      <c r="N99" s="58"/>
      <c r="O99" s="58">
        <v>1248.05</v>
      </c>
      <c r="P99" s="58">
        <v>116.35</v>
      </c>
    </row>
    <row r="100" spans="1:16" x14ac:dyDescent="0.2">
      <c r="A100" s="646" t="s">
        <v>465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58">
        <v>20279</v>
      </c>
      <c r="L100" s="58"/>
      <c r="M100" s="58"/>
      <c r="N100" s="58"/>
      <c r="O100" s="58"/>
      <c r="P100" s="58"/>
    </row>
    <row r="101" spans="1:16" x14ac:dyDescent="0.2">
      <c r="A101" s="646" t="s">
        <v>346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58">
        <v>238958</v>
      </c>
      <c r="L101" s="58"/>
      <c r="M101" s="58"/>
      <c r="N101" s="58"/>
      <c r="O101" s="58">
        <v>1248.05</v>
      </c>
      <c r="P101" s="58">
        <v>116.35</v>
      </c>
    </row>
    <row r="102" spans="1:16" x14ac:dyDescent="0.2">
      <c r="A102" s="646" t="s">
        <v>466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58"/>
      <c r="L102" s="58"/>
      <c r="M102" s="58"/>
      <c r="N102" s="58"/>
      <c r="O102" s="58"/>
      <c r="P102" s="58"/>
    </row>
    <row r="103" spans="1:16" x14ac:dyDescent="0.2">
      <c r="A103" s="646" t="s">
        <v>467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58">
        <v>195397</v>
      </c>
      <c r="L103" s="58"/>
      <c r="M103" s="58"/>
      <c r="N103" s="58"/>
      <c r="O103" s="58"/>
      <c r="P103" s="58"/>
    </row>
    <row r="104" spans="1:16" x14ac:dyDescent="0.2">
      <c r="A104" s="646" t="s">
        <v>468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58">
        <v>10009</v>
      </c>
      <c r="L104" s="58"/>
      <c r="M104" s="58"/>
      <c r="N104" s="58"/>
      <c r="O104" s="58"/>
      <c r="P104" s="58"/>
    </row>
    <row r="105" spans="1:16" x14ac:dyDescent="0.2">
      <c r="A105" s="646" t="s">
        <v>469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58">
        <v>12725</v>
      </c>
      <c r="L105" s="58"/>
      <c r="M105" s="58"/>
      <c r="N105" s="58"/>
      <c r="O105" s="58"/>
      <c r="P105" s="58"/>
    </row>
    <row r="106" spans="1:16" x14ac:dyDescent="0.2">
      <c r="A106" s="646" t="s">
        <v>470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58">
        <v>14087</v>
      </c>
      <c r="L106" s="58"/>
      <c r="M106" s="58"/>
      <c r="N106" s="58"/>
      <c r="O106" s="58"/>
      <c r="P106" s="58"/>
    </row>
    <row r="107" spans="1:16" x14ac:dyDescent="0.2">
      <c r="A107" s="646" t="s">
        <v>471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58">
        <v>8112</v>
      </c>
      <c r="L107" s="58"/>
      <c r="M107" s="58"/>
      <c r="N107" s="58"/>
      <c r="O107" s="58"/>
      <c r="P107" s="58"/>
    </row>
    <row r="108" spans="1:16" x14ac:dyDescent="0.2">
      <c r="A108" s="646" t="s">
        <v>347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58">
        <v>1663148</v>
      </c>
      <c r="L108" s="58"/>
      <c r="M108" s="58"/>
      <c r="N108" s="58"/>
      <c r="O108" s="58"/>
      <c r="P108" s="58"/>
    </row>
    <row r="109" spans="1:16" x14ac:dyDescent="0.2">
      <c r="A109" s="646" t="s">
        <v>348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61">
        <f>K108*1.1532377</f>
        <v>1918004.9742796</v>
      </c>
      <c r="L109" s="58"/>
      <c r="M109" s="58"/>
      <c r="N109" s="58"/>
      <c r="O109" s="58">
        <v>3684.45</v>
      </c>
      <c r="P109" s="58">
        <v>43.05</v>
      </c>
    </row>
    <row r="110" spans="1:16" x14ac:dyDescent="0.2">
      <c r="A110" s="646" t="s">
        <v>349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61">
        <f>K109*0.845</f>
        <v>1620714.2032662618</v>
      </c>
      <c r="L110" s="58"/>
      <c r="M110" s="58"/>
      <c r="N110" s="58"/>
      <c r="O110" s="58">
        <v>3684.45</v>
      </c>
      <c r="P110" s="58">
        <v>43.05</v>
      </c>
    </row>
    <row r="111" spans="1:16" x14ac:dyDescent="0.2">
      <c r="A111" s="644" t="s">
        <v>350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62">
        <f>ROUND(K110,2)</f>
        <v>1620714.2</v>
      </c>
      <c r="L111" s="58"/>
      <c r="M111" s="58"/>
      <c r="N111" s="58"/>
      <c r="O111" s="60">
        <v>3684.45</v>
      </c>
      <c r="P111" s="60">
        <v>43.05</v>
      </c>
    </row>
    <row r="112" spans="1:16" x14ac:dyDescent="0.2">
      <c r="A112" s="644" t="s">
        <v>48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62">
        <f>ROUND(K111*0.2,2)</f>
        <v>324142.84000000003</v>
      </c>
      <c r="L112" s="58"/>
      <c r="M112" s="58"/>
      <c r="N112" s="58"/>
      <c r="O112" s="60">
        <v>3684.45</v>
      </c>
      <c r="P112" s="60">
        <v>43.05</v>
      </c>
    </row>
    <row r="113" spans="1:16" x14ac:dyDescent="0.2">
      <c r="A113" s="644" t="s">
        <v>514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62">
        <f>K112+K111</f>
        <v>1944857.04</v>
      </c>
      <c r="L113" s="58"/>
      <c r="M113" s="58"/>
      <c r="N113" s="58"/>
      <c r="O113" s="60">
        <v>3684.45</v>
      </c>
      <c r="P113" s="60">
        <v>43.05</v>
      </c>
    </row>
    <row r="114" spans="1:16" x14ac:dyDescent="0.2">
      <c r="A114" s="139"/>
      <c r="B114" s="140"/>
      <c r="C114" s="140"/>
      <c r="D114" s="140"/>
      <c r="E114" s="140"/>
      <c r="F114" s="140"/>
      <c r="G114" s="140"/>
      <c r="H114" s="140"/>
      <c r="I114" s="140"/>
      <c r="J114" s="140"/>
      <c r="K114" s="141"/>
      <c r="L114" s="142"/>
      <c r="M114" s="142"/>
      <c r="N114" s="142"/>
      <c r="O114" s="143"/>
      <c r="P114" s="143"/>
    </row>
    <row r="117" spans="1:16" x14ac:dyDescent="0.2">
      <c r="A117" s="122" t="s">
        <v>506</v>
      </c>
      <c r="B117" s="123"/>
      <c r="C117" s="124"/>
    </row>
    <row r="118" spans="1:16" x14ac:dyDescent="0.2">
      <c r="A118" s="122"/>
      <c r="B118" s="123"/>
      <c r="C118" s="124"/>
    </row>
    <row r="119" spans="1:16" x14ac:dyDescent="0.2">
      <c r="A119" s="122" t="s">
        <v>505</v>
      </c>
      <c r="B119" s="123"/>
      <c r="C119" s="124"/>
    </row>
    <row r="120" spans="1:16" x14ac:dyDescent="0.2">
      <c r="A120" s="122"/>
      <c r="B120" s="123"/>
      <c r="C120" s="124"/>
    </row>
    <row r="121" spans="1:16" x14ac:dyDescent="0.2">
      <c r="A121" s="640"/>
      <c r="B121" s="641"/>
      <c r="C121" s="641"/>
      <c r="D121" s="641"/>
      <c r="E121" s="641"/>
      <c r="F121" s="641"/>
      <c r="G121" s="641"/>
      <c r="H121" s="641"/>
      <c r="I121" s="641"/>
      <c r="J121" s="641"/>
      <c r="K121" s="641"/>
      <c r="L121" s="641"/>
      <c r="M121" s="641"/>
      <c r="N121" s="641"/>
      <c r="O121" s="641"/>
      <c r="P121" s="641"/>
    </row>
    <row r="125" spans="1:16" x14ac:dyDescent="0.2">
      <c r="A125" s="642"/>
      <c r="B125" s="641"/>
      <c r="C125" s="641"/>
      <c r="D125" s="641"/>
      <c r="E125" s="641"/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</row>
  </sheetData>
  <mergeCells count="88">
    <mergeCell ref="M12:P12"/>
    <mergeCell ref="B10:K10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O18:P18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J26:J27"/>
    <mergeCell ref="L26:L27"/>
    <mergeCell ref="M26:M27"/>
    <mergeCell ref="N26:N27"/>
    <mergeCell ref="K24:N24"/>
    <mergeCell ref="O24:O27"/>
    <mergeCell ref="P24:P27"/>
    <mergeCell ref="A25:A27"/>
    <mergeCell ref="B25:B27"/>
    <mergeCell ref="G25:G27"/>
    <mergeCell ref="H25:J25"/>
    <mergeCell ref="K25:K27"/>
    <mergeCell ref="L25:N25"/>
    <mergeCell ref="H26:H27"/>
    <mergeCell ref="A24:B24"/>
    <mergeCell ref="C24:C27"/>
    <mergeCell ref="D24:D27"/>
    <mergeCell ref="E24:E27"/>
    <mergeCell ref="F24:F27"/>
    <mergeCell ref="G24:J24"/>
    <mergeCell ref="I26:I27"/>
    <mergeCell ref="A29:P29"/>
    <mergeCell ref="A86:J86"/>
    <mergeCell ref="A39:P39"/>
    <mergeCell ref="A48:P48"/>
    <mergeCell ref="A57:P57"/>
    <mergeCell ref="A65:P65"/>
    <mergeCell ref="A72:P72"/>
    <mergeCell ref="A80:J80"/>
    <mergeCell ref="A81:J81"/>
    <mergeCell ref="A82:J82"/>
    <mergeCell ref="A83:J83"/>
    <mergeCell ref="A84:J84"/>
    <mergeCell ref="A85:J85"/>
    <mergeCell ref="A30:P30"/>
    <mergeCell ref="A98:J98"/>
    <mergeCell ref="A87:J87"/>
    <mergeCell ref="A88:J88"/>
    <mergeCell ref="A89:J89"/>
    <mergeCell ref="A90:J90"/>
    <mergeCell ref="A91:J91"/>
    <mergeCell ref="A92:J92"/>
    <mergeCell ref="A93:J93"/>
    <mergeCell ref="A94:P94"/>
    <mergeCell ref="A95:J95"/>
    <mergeCell ref="A96:J96"/>
    <mergeCell ref="A97:J97"/>
    <mergeCell ref="A110:J110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107:J107"/>
    <mergeCell ref="A108:J108"/>
    <mergeCell ref="A109:J109"/>
    <mergeCell ref="A111:J111"/>
    <mergeCell ref="A112:J112"/>
    <mergeCell ref="A113:J113"/>
    <mergeCell ref="A121:P121"/>
    <mergeCell ref="A125:P125"/>
  </mergeCells>
  <pageMargins left="0.19685039370078741" right="0.19685039370078741" top="0.39370078740157483" bottom="0.39370078740157483" header="0.19685039370078741" footer="0.19685039370078741"/>
  <pageSetup paperSize="9" scale="65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4"/>
  <sheetViews>
    <sheetView view="pageBreakPreview" topLeftCell="A25" zoomScaleNormal="100" zoomScaleSheetLayoutView="100" workbookViewId="0">
      <selection activeCell="B43" sqref="B43"/>
    </sheetView>
  </sheetViews>
  <sheetFormatPr defaultColWidth="8.5703125" defaultRowHeight="15" x14ac:dyDescent="0.25"/>
  <cols>
    <col min="1" max="1" width="8.5703125" style="69" customWidth="1"/>
    <col min="2" max="2" width="9.140625" style="69" customWidth="1"/>
    <col min="3" max="3" width="32.140625" style="69" customWidth="1"/>
    <col min="4" max="4" width="9.140625" style="69" customWidth="1"/>
    <col min="5" max="5" width="14.28515625" style="69" customWidth="1"/>
    <col min="6" max="6" width="13.42578125" style="69" customWidth="1"/>
    <col min="7" max="7" width="22.85546875" style="69" customWidth="1"/>
    <col min="8" max="8" width="16.85546875" style="69" customWidth="1"/>
    <col min="9" max="9" width="14.5703125" style="69" bestFit="1" customWidth="1"/>
    <col min="10" max="10" width="12.42578125" style="69" customWidth="1"/>
    <col min="11" max="11" width="13.42578125" style="69" customWidth="1"/>
    <col min="12" max="255" width="9.140625" style="69" customWidth="1"/>
    <col min="256" max="16384" width="8.5703125" style="69"/>
  </cols>
  <sheetData>
    <row r="1" spans="1:7" x14ac:dyDescent="0.25">
      <c r="E1" s="70" t="s">
        <v>475</v>
      </c>
    </row>
    <row r="2" spans="1:7" x14ac:dyDescent="0.25">
      <c r="E2" s="70" t="s">
        <v>476</v>
      </c>
    </row>
    <row r="3" spans="1:7" x14ac:dyDescent="0.25">
      <c r="E3" s="70" t="s">
        <v>477</v>
      </c>
    </row>
    <row r="4" spans="1:7" x14ac:dyDescent="0.25">
      <c r="G4" s="71" t="s">
        <v>53</v>
      </c>
    </row>
    <row r="5" spans="1:7" x14ac:dyDescent="0.25">
      <c r="E5" s="700" t="s">
        <v>54</v>
      </c>
      <c r="F5" s="701"/>
      <c r="G5" s="72" t="s">
        <v>55</v>
      </c>
    </row>
    <row r="6" spans="1:7" x14ac:dyDescent="0.25">
      <c r="A6" s="73" t="s">
        <v>478</v>
      </c>
      <c r="B6" s="74"/>
      <c r="C6" s="73"/>
      <c r="D6" s="73"/>
      <c r="E6" s="73"/>
      <c r="F6" s="75"/>
      <c r="G6" s="76"/>
    </row>
    <row r="7" spans="1:7" s="78" customFormat="1" ht="55.5" customHeight="1" x14ac:dyDescent="0.2">
      <c r="A7" s="702" t="str">
        <f>'КС2-2.'!B7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02"/>
      <c r="C7" s="702"/>
      <c r="D7" s="702"/>
      <c r="E7" s="702"/>
      <c r="F7" s="702"/>
      <c r="G7" s="77" t="str">
        <f>'[2]КС-2'!J7</f>
        <v>01923161</v>
      </c>
    </row>
    <row r="8" spans="1:7" s="78" customFormat="1" ht="69.75" customHeight="1" x14ac:dyDescent="0.2">
      <c r="A8" s="702" t="str">
        <f>'КС2-2.'!B8</f>
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</c>
      <c r="B8" s="702"/>
      <c r="C8" s="702"/>
      <c r="D8" s="702"/>
      <c r="E8" s="702"/>
      <c r="F8" s="702"/>
      <c r="G8" s="77" t="str">
        <f>'[2]КС-2'!J8</f>
        <v>0129455504.</v>
      </c>
    </row>
    <row r="9" spans="1:7" s="80" customFormat="1" ht="22.5" customHeight="1" x14ac:dyDescent="0.2">
      <c r="A9" s="703" t="s">
        <v>479</v>
      </c>
      <c r="B9" s="703"/>
      <c r="C9" s="703"/>
      <c r="D9" s="703"/>
      <c r="E9" s="703"/>
      <c r="F9" s="704"/>
      <c r="G9" s="79"/>
    </row>
    <row r="10" spans="1:7" s="80" customFormat="1" ht="36" customHeight="1" x14ac:dyDescent="0.2">
      <c r="A10" s="703" t="str">
        <f>'КС2-2.'!B10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03"/>
      <c r="C10" s="703"/>
      <c r="D10" s="703"/>
      <c r="E10" s="703"/>
      <c r="F10" s="703"/>
      <c r="G10" s="81"/>
    </row>
    <row r="11" spans="1:7" ht="25.5" customHeight="1" x14ac:dyDescent="0.25">
      <c r="A11" s="699"/>
      <c r="B11" s="699"/>
      <c r="C11" s="699"/>
      <c r="D11" s="699"/>
      <c r="E11" s="699"/>
      <c r="F11" s="699"/>
      <c r="G11" s="81"/>
    </row>
    <row r="12" spans="1:7" ht="13.15" customHeight="1" x14ac:dyDescent="0.25">
      <c r="A12" s="82"/>
      <c r="B12" s="83"/>
      <c r="C12" s="84"/>
      <c r="D12" s="82"/>
      <c r="E12" s="82"/>
      <c r="F12" s="84" t="s">
        <v>60</v>
      </c>
      <c r="G12" s="85"/>
    </row>
    <row r="13" spans="1:7" x14ac:dyDescent="0.25">
      <c r="A13" s="86"/>
      <c r="B13" s="83"/>
      <c r="C13" s="693" t="s">
        <v>480</v>
      </c>
      <c r="D13" s="693"/>
      <c r="E13" s="694"/>
      <c r="F13" s="87" t="s">
        <v>62</v>
      </c>
      <c r="G13" s="88" t="str">
        <f>'КС2-1.'!M12</f>
        <v>401849</v>
      </c>
    </row>
    <row r="14" spans="1:7" x14ac:dyDescent="0.25">
      <c r="A14" s="82"/>
      <c r="B14" s="83"/>
      <c r="C14" s="84"/>
      <c r="D14" s="89"/>
      <c r="E14" s="82"/>
      <c r="F14" s="90" t="s">
        <v>63</v>
      </c>
      <c r="G14" s="91" t="s">
        <v>503</v>
      </c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18.75" customHeight="1" x14ac:dyDescent="0.25">
      <c r="A16" s="92"/>
      <c r="B16" s="92"/>
      <c r="C16" s="93"/>
      <c r="D16" s="695" t="s">
        <v>481</v>
      </c>
      <c r="E16" s="696" t="s">
        <v>66</v>
      </c>
      <c r="F16" s="698" t="s">
        <v>67</v>
      </c>
      <c r="G16" s="698"/>
    </row>
    <row r="17" spans="1:11" ht="24.75" customHeight="1" x14ac:dyDescent="0.25">
      <c r="A17" s="92"/>
      <c r="B17" s="94"/>
      <c r="C17" s="93"/>
      <c r="D17" s="695"/>
      <c r="E17" s="697"/>
      <c r="F17" s="95" t="s">
        <v>68</v>
      </c>
      <c r="G17" s="95" t="s">
        <v>69</v>
      </c>
    </row>
    <row r="18" spans="1:11" ht="15.75" x14ac:dyDescent="0.25">
      <c r="A18" s="92"/>
      <c r="B18" s="92"/>
      <c r="C18" s="96"/>
      <c r="D18" s="97">
        <v>1</v>
      </c>
      <c r="E18" s="98" t="s">
        <v>502</v>
      </c>
      <c r="F18" s="99" t="s">
        <v>503</v>
      </c>
      <c r="G18" s="100" t="s">
        <v>502</v>
      </c>
    </row>
    <row r="19" spans="1:11" ht="15.75" x14ac:dyDescent="0.25">
      <c r="A19" s="92"/>
      <c r="B19" s="92"/>
      <c r="C19" s="101" t="s">
        <v>482</v>
      </c>
      <c r="D19" s="92"/>
      <c r="E19" s="92"/>
      <c r="F19" s="92"/>
      <c r="G19" s="92"/>
    </row>
    <row r="20" spans="1:11" ht="15.75" x14ac:dyDescent="0.25">
      <c r="A20" s="92"/>
      <c r="B20" s="92"/>
      <c r="C20" s="102" t="s">
        <v>483</v>
      </c>
      <c r="D20" s="92"/>
      <c r="E20" s="92"/>
      <c r="F20" s="92"/>
      <c r="G20" s="92"/>
    </row>
    <row r="21" spans="1:11" ht="13.15" customHeight="1" x14ac:dyDescent="0.25">
      <c r="A21" s="695" t="s">
        <v>484</v>
      </c>
      <c r="B21" s="695" t="s">
        <v>485</v>
      </c>
      <c r="C21" s="695"/>
      <c r="D21" s="695" t="s">
        <v>53</v>
      </c>
      <c r="E21" s="695" t="s">
        <v>486</v>
      </c>
      <c r="F21" s="695"/>
      <c r="G21" s="695"/>
    </row>
    <row r="22" spans="1:11" ht="33.75" x14ac:dyDescent="0.25">
      <c r="A22" s="695"/>
      <c r="B22" s="695"/>
      <c r="C22" s="695"/>
      <c r="D22" s="695"/>
      <c r="E22" s="103" t="s">
        <v>487</v>
      </c>
      <c r="F22" s="103" t="s">
        <v>488</v>
      </c>
      <c r="G22" s="103" t="s">
        <v>489</v>
      </c>
    </row>
    <row r="23" spans="1:11" ht="13.15" customHeight="1" x14ac:dyDescent="0.25">
      <c r="A23" s="104">
        <v>1</v>
      </c>
      <c r="B23" s="690">
        <v>2</v>
      </c>
      <c r="C23" s="690"/>
      <c r="D23" s="90">
        <v>3</v>
      </c>
      <c r="E23" s="105">
        <v>4</v>
      </c>
      <c r="F23" s="105">
        <v>5</v>
      </c>
      <c r="G23" s="105">
        <v>6</v>
      </c>
    </row>
    <row r="24" spans="1:11" ht="36" customHeight="1" x14ac:dyDescent="0.25">
      <c r="A24" s="90"/>
      <c r="B24" s="691" t="s">
        <v>490</v>
      </c>
      <c r="C24" s="691"/>
      <c r="D24" s="106"/>
      <c r="E24" s="107">
        <f>E26+E27</f>
        <v>2186412.0099999998</v>
      </c>
      <c r="F24" s="107">
        <f>F26+F27</f>
        <v>2186412.0099999998</v>
      </c>
      <c r="G24" s="107">
        <f>G26+G27</f>
        <v>2186412.0099999998</v>
      </c>
      <c r="H24" s="107"/>
    </row>
    <row r="25" spans="1:11" ht="13.15" customHeight="1" x14ac:dyDescent="0.25">
      <c r="A25" s="90"/>
      <c r="B25" s="691" t="s">
        <v>491</v>
      </c>
      <c r="C25" s="691"/>
      <c r="D25" s="106"/>
      <c r="E25" s="107"/>
      <c r="F25" s="107"/>
      <c r="G25" s="107"/>
      <c r="H25" s="108"/>
    </row>
    <row r="26" spans="1:11" ht="55.5" customHeight="1" x14ac:dyDescent="0.25">
      <c r="A26" s="85"/>
      <c r="B26" s="692" t="s">
        <v>492</v>
      </c>
      <c r="C26" s="692"/>
      <c r="D26" s="109"/>
      <c r="E26" s="110">
        <f>'КС2-1.'!K124</f>
        <v>565697.81000000006</v>
      </c>
      <c r="F26" s="110">
        <f>E26</f>
        <v>565697.81000000006</v>
      </c>
      <c r="G26" s="110">
        <f>F26</f>
        <v>565697.81000000006</v>
      </c>
      <c r="H26" s="108"/>
    </row>
    <row r="27" spans="1:11" ht="55.5" customHeight="1" x14ac:dyDescent="0.25">
      <c r="A27" s="85"/>
      <c r="B27" s="692" t="s">
        <v>493</v>
      </c>
      <c r="C27" s="692"/>
      <c r="D27" s="109"/>
      <c r="E27" s="110">
        <f>'КС2-2.'!K111</f>
        <v>1620714.2</v>
      </c>
      <c r="F27" s="110">
        <f>E27</f>
        <v>1620714.2</v>
      </c>
      <c r="G27" s="110">
        <f>F27</f>
        <v>1620714.2</v>
      </c>
      <c r="H27" s="108"/>
    </row>
    <row r="28" spans="1:11" ht="13.5" customHeight="1" x14ac:dyDescent="0.25">
      <c r="A28" s="111"/>
      <c r="B28" s="111"/>
      <c r="C28" s="111"/>
      <c r="D28" s="112"/>
      <c r="E28" s="113"/>
      <c r="F28" s="114" t="s">
        <v>494</v>
      </c>
      <c r="G28" s="115">
        <f>SUM(G26:G27)</f>
        <v>2186412.0099999998</v>
      </c>
      <c r="H28" s="108">
        <f>'КС2-1.'!K124+'КС2-2.'!K111</f>
        <v>2186412.0099999998</v>
      </c>
      <c r="I28" s="116"/>
      <c r="J28" s="108"/>
      <c r="K28" s="108"/>
    </row>
    <row r="29" spans="1:11" x14ac:dyDescent="0.25">
      <c r="A29" s="82"/>
      <c r="B29" s="82"/>
      <c r="C29" s="82"/>
      <c r="D29" s="117"/>
      <c r="E29" s="84"/>
      <c r="F29" s="118" t="s">
        <v>495</v>
      </c>
      <c r="G29" s="119">
        <f>G28*0.2</f>
        <v>437282.402</v>
      </c>
      <c r="H29" s="108">
        <f>'КС2-1.'!K125+'КС2-2.'!K112</f>
        <v>437282.4</v>
      </c>
      <c r="I29" s="116"/>
      <c r="J29" s="108"/>
      <c r="K29" s="108"/>
    </row>
    <row r="30" spans="1:11" x14ac:dyDescent="0.25">
      <c r="A30" s="82"/>
      <c r="B30" s="82"/>
      <c r="C30" s="82"/>
      <c r="D30" s="82"/>
      <c r="E30" s="84"/>
      <c r="F30" s="118" t="s">
        <v>496</v>
      </c>
      <c r="G30" s="107">
        <f>G29+G28</f>
        <v>2623694.4119999995</v>
      </c>
      <c r="H30" s="108">
        <f>накопит!K20</f>
        <v>2623694.4119999995</v>
      </c>
      <c r="I30" s="116"/>
      <c r="J30" s="108"/>
      <c r="K30" s="108"/>
    </row>
    <row r="31" spans="1:11" x14ac:dyDescent="0.25">
      <c r="A31" s="92"/>
      <c r="B31" s="120"/>
      <c r="C31" s="92"/>
      <c r="D31" s="92"/>
      <c r="E31" s="92"/>
      <c r="F31" s="92"/>
      <c r="G31" s="92"/>
      <c r="H31" s="108"/>
    </row>
    <row r="32" spans="1:11" ht="44.25" customHeight="1" x14ac:dyDescent="0.25">
      <c r="A32" s="688" t="str">
        <f>'КС2-2.'!A117</f>
        <v>Сдал: Генеральный  директор  ООО ПСК КАПИТАЛ  ____________________________/Г.Ф.Рахимова /</v>
      </c>
      <c r="B32" s="689"/>
      <c r="C32" s="689"/>
      <c r="D32" s="689"/>
      <c r="E32" s="689"/>
      <c r="F32" s="689"/>
      <c r="G32" s="689"/>
    </row>
    <row r="33" spans="1:7" hidden="1" x14ac:dyDescent="0.25">
      <c r="A33" s="118"/>
      <c r="B33" s="121"/>
      <c r="C33" s="121"/>
      <c r="D33" s="121"/>
      <c r="E33" s="121"/>
      <c r="F33" s="121"/>
      <c r="G33" s="121"/>
    </row>
    <row r="34" spans="1:7" ht="45.75" customHeight="1" x14ac:dyDescent="0.25">
      <c r="A34" s="688" t="str">
        <f>'КС2-2.'!A119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34" s="689"/>
      <c r="C34" s="689"/>
      <c r="D34" s="689"/>
      <c r="E34" s="689"/>
      <c r="F34" s="689"/>
      <c r="G34" s="689"/>
    </row>
  </sheetData>
  <mergeCells count="21">
    <mergeCell ref="A11:F11"/>
    <mergeCell ref="E5:F5"/>
    <mergeCell ref="A7:F7"/>
    <mergeCell ref="A8:F8"/>
    <mergeCell ref="A9:F9"/>
    <mergeCell ref="A10:F10"/>
    <mergeCell ref="C13:E13"/>
    <mergeCell ref="D16:D17"/>
    <mergeCell ref="E16:E17"/>
    <mergeCell ref="F16:G16"/>
    <mergeCell ref="A21:A22"/>
    <mergeCell ref="B21:C22"/>
    <mergeCell ref="D21:D22"/>
    <mergeCell ref="E21:G21"/>
    <mergeCell ref="A34:G34"/>
    <mergeCell ref="B23:C23"/>
    <mergeCell ref="B24:C24"/>
    <mergeCell ref="B25:C25"/>
    <mergeCell ref="B26:C26"/>
    <mergeCell ref="B27:C27"/>
    <mergeCell ref="A32:G3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94"/>
  <sheetViews>
    <sheetView showGridLines="0" view="pageBreakPreview" topLeftCell="A14" zoomScaleNormal="115" zoomScaleSheetLayoutView="100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2.285156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102</v>
      </c>
      <c r="J18" s="668"/>
      <c r="K18" s="667" t="s">
        <v>1108</v>
      </c>
      <c r="L18" s="668"/>
      <c r="M18" s="667" t="s">
        <v>502</v>
      </c>
      <c r="N18" s="668"/>
      <c r="O18" s="667" t="s">
        <v>1109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1096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515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78.75" x14ac:dyDescent="0.2">
      <c r="A31" s="146">
        <v>1</v>
      </c>
      <c r="B31" s="54" t="s">
        <v>88</v>
      </c>
      <c r="C31" s="55" t="s">
        <v>516</v>
      </c>
      <c r="D31" s="56" t="s">
        <v>517</v>
      </c>
      <c r="E31" s="57" t="s">
        <v>518</v>
      </c>
      <c r="F31" s="58">
        <v>4.8773999999999997</v>
      </c>
      <c r="G31" s="59">
        <v>113004.56</v>
      </c>
      <c r="H31" s="59">
        <v>1366.31</v>
      </c>
      <c r="I31" s="59">
        <v>415.76</v>
      </c>
      <c r="J31" s="59">
        <v>9.35</v>
      </c>
      <c r="K31" s="59">
        <v>551169</v>
      </c>
      <c r="L31" s="59">
        <v>6664</v>
      </c>
      <c r="M31" s="59">
        <v>2028</v>
      </c>
      <c r="N31" s="59">
        <v>46</v>
      </c>
      <c r="O31" s="58" t="s">
        <v>519</v>
      </c>
      <c r="P31" s="58" t="s">
        <v>520</v>
      </c>
    </row>
    <row r="32" spans="1:16" ht="45" x14ac:dyDescent="0.2">
      <c r="A32" s="146">
        <v>2</v>
      </c>
      <c r="B32" s="54" t="s">
        <v>96</v>
      </c>
      <c r="C32" s="55" t="s">
        <v>521</v>
      </c>
      <c r="D32" s="56" t="s">
        <v>522</v>
      </c>
      <c r="E32" s="57" t="s">
        <v>424</v>
      </c>
      <c r="F32" s="58">
        <v>-487.74</v>
      </c>
      <c r="G32" s="59">
        <v>1022.93</v>
      </c>
      <c r="H32" s="58"/>
      <c r="I32" s="58"/>
      <c r="J32" s="58"/>
      <c r="K32" s="59">
        <v>-498924</v>
      </c>
      <c r="L32" s="58"/>
      <c r="M32" s="58"/>
      <c r="N32" s="58"/>
      <c r="O32" s="58" t="s">
        <v>107</v>
      </c>
      <c r="P32" s="58" t="s">
        <v>107</v>
      </c>
    </row>
    <row r="33" spans="1:16" ht="33.75" x14ac:dyDescent="0.2">
      <c r="A33" s="146">
        <v>3</v>
      </c>
      <c r="B33" s="54" t="s">
        <v>102</v>
      </c>
      <c r="C33" s="55" t="s">
        <v>523</v>
      </c>
      <c r="D33" s="56" t="s">
        <v>524</v>
      </c>
      <c r="E33" s="57" t="s">
        <v>525</v>
      </c>
      <c r="F33" s="58">
        <v>-216.86595</v>
      </c>
      <c r="G33" s="59">
        <v>72.8</v>
      </c>
      <c r="H33" s="58"/>
      <c r="I33" s="58"/>
      <c r="J33" s="58"/>
      <c r="K33" s="59">
        <v>-15788</v>
      </c>
      <c r="L33" s="58"/>
      <c r="M33" s="58"/>
      <c r="N33" s="58"/>
      <c r="O33" s="58" t="s">
        <v>107</v>
      </c>
      <c r="P33" s="58" t="s">
        <v>107</v>
      </c>
    </row>
    <row r="34" spans="1:16" ht="45" x14ac:dyDescent="0.2">
      <c r="A34" s="146">
        <v>4</v>
      </c>
      <c r="B34" s="54" t="s">
        <v>108</v>
      </c>
      <c r="C34" s="55" t="s">
        <v>1102</v>
      </c>
      <c r="D34" s="56" t="s">
        <v>526</v>
      </c>
      <c r="E34" s="57" t="s">
        <v>527</v>
      </c>
      <c r="F34" s="58">
        <v>216.86500000000001</v>
      </c>
      <c r="G34" s="59">
        <v>31.48</v>
      </c>
      <c r="H34" s="58"/>
      <c r="I34" s="58"/>
      <c r="J34" s="58"/>
      <c r="K34" s="59">
        <v>6827</v>
      </c>
      <c r="L34" s="58"/>
      <c r="M34" s="58"/>
      <c r="N34" s="58"/>
      <c r="O34" s="58" t="s">
        <v>107</v>
      </c>
      <c r="P34" s="58" t="s">
        <v>107</v>
      </c>
    </row>
    <row r="35" spans="1:16" ht="22.5" x14ac:dyDescent="0.2">
      <c r="A35" s="146">
        <v>5</v>
      </c>
      <c r="B35" s="54" t="s">
        <v>114</v>
      </c>
      <c r="C35" s="55" t="s">
        <v>1102</v>
      </c>
      <c r="D35" s="56" t="s">
        <v>528</v>
      </c>
      <c r="E35" s="57" t="s">
        <v>527</v>
      </c>
      <c r="F35" s="58">
        <v>55</v>
      </c>
      <c r="G35" s="59">
        <v>1592.54</v>
      </c>
      <c r="H35" s="58"/>
      <c r="I35" s="58"/>
      <c r="J35" s="58"/>
      <c r="K35" s="59">
        <v>87590</v>
      </c>
      <c r="L35" s="58"/>
      <c r="M35" s="58"/>
      <c r="N35" s="58"/>
      <c r="O35" s="58" t="s">
        <v>107</v>
      </c>
      <c r="P35" s="58" t="s">
        <v>107</v>
      </c>
    </row>
    <row r="36" spans="1:16" ht="22.5" x14ac:dyDescent="0.2">
      <c r="A36" s="146">
        <v>6</v>
      </c>
      <c r="B36" s="54" t="s">
        <v>120</v>
      </c>
      <c r="C36" s="55" t="s">
        <v>1102</v>
      </c>
      <c r="D36" s="56" t="s">
        <v>529</v>
      </c>
      <c r="E36" s="57" t="s">
        <v>527</v>
      </c>
      <c r="F36" s="58">
        <v>42</v>
      </c>
      <c r="G36" s="59">
        <v>1422.32</v>
      </c>
      <c r="H36" s="58"/>
      <c r="I36" s="58"/>
      <c r="J36" s="58"/>
      <c r="K36" s="59">
        <v>59737</v>
      </c>
      <c r="L36" s="58"/>
      <c r="M36" s="58"/>
      <c r="N36" s="58"/>
      <c r="O36" s="58" t="s">
        <v>107</v>
      </c>
      <c r="P36" s="58" t="s">
        <v>107</v>
      </c>
    </row>
    <row r="37" spans="1:16" ht="22.5" x14ac:dyDescent="0.2">
      <c r="A37" s="146">
        <v>7</v>
      </c>
      <c r="B37" s="54" t="s">
        <v>125</v>
      </c>
      <c r="C37" s="55" t="s">
        <v>1102</v>
      </c>
      <c r="D37" s="56" t="s">
        <v>530</v>
      </c>
      <c r="E37" s="57" t="s">
        <v>527</v>
      </c>
      <c r="F37" s="58">
        <v>6</v>
      </c>
      <c r="G37" s="59">
        <v>2776.39</v>
      </c>
      <c r="H37" s="58"/>
      <c r="I37" s="58"/>
      <c r="J37" s="58"/>
      <c r="K37" s="59">
        <v>16658</v>
      </c>
      <c r="L37" s="58"/>
      <c r="M37" s="58"/>
      <c r="N37" s="58"/>
      <c r="O37" s="58" t="s">
        <v>107</v>
      </c>
      <c r="P37" s="58" t="s">
        <v>107</v>
      </c>
    </row>
    <row r="38" spans="1:16" ht="22.5" x14ac:dyDescent="0.2">
      <c r="A38" s="146">
        <v>8</v>
      </c>
      <c r="B38" s="54" t="s">
        <v>128</v>
      </c>
      <c r="C38" s="55" t="s">
        <v>1102</v>
      </c>
      <c r="D38" s="56" t="s">
        <v>531</v>
      </c>
      <c r="E38" s="57" t="s">
        <v>527</v>
      </c>
      <c r="F38" s="58">
        <v>17</v>
      </c>
      <c r="G38" s="59">
        <v>1698.34</v>
      </c>
      <c r="H38" s="58"/>
      <c r="I38" s="58"/>
      <c r="J38" s="58"/>
      <c r="K38" s="59">
        <v>28872</v>
      </c>
      <c r="L38" s="58"/>
      <c r="M38" s="58"/>
      <c r="N38" s="58"/>
      <c r="O38" s="58" t="s">
        <v>107</v>
      </c>
      <c r="P38" s="58" t="s">
        <v>107</v>
      </c>
    </row>
    <row r="39" spans="1:16" x14ac:dyDescent="0.2">
      <c r="A39" s="644" t="s">
        <v>532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0">
        <v>246860</v>
      </c>
      <c r="L39" s="58"/>
      <c r="M39" s="58"/>
      <c r="N39" s="58"/>
      <c r="O39" s="60">
        <v>727.51</v>
      </c>
      <c r="P39" s="60">
        <v>3.22</v>
      </c>
    </row>
    <row r="40" spans="1:16" ht="19.149999999999999" customHeight="1" x14ac:dyDescent="0.2">
      <c r="A40" s="647" t="s">
        <v>351</v>
      </c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</row>
    <row r="41" spans="1:16" ht="19.149999999999999" customHeight="1" x14ac:dyDescent="0.2">
      <c r="A41" s="646" t="s">
        <v>352</v>
      </c>
      <c r="B41" s="645"/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</row>
    <row r="42" spans="1:16" ht="22.5" x14ac:dyDescent="0.2">
      <c r="A42" s="146">
        <v>9</v>
      </c>
      <c r="B42" s="54" t="s">
        <v>533</v>
      </c>
      <c r="C42" s="55" t="s">
        <v>455</v>
      </c>
      <c r="D42" s="56" t="s">
        <v>456</v>
      </c>
      <c r="E42" s="57" t="s">
        <v>457</v>
      </c>
      <c r="F42" s="58">
        <v>3.3849999999999998</v>
      </c>
      <c r="G42" s="59">
        <v>1185.58</v>
      </c>
      <c r="H42" s="59">
        <v>328.72</v>
      </c>
      <c r="I42" s="59">
        <v>44.99</v>
      </c>
      <c r="J42" s="59">
        <v>18</v>
      </c>
      <c r="K42" s="59">
        <v>4013</v>
      </c>
      <c r="L42" s="59">
        <v>1113</v>
      </c>
      <c r="M42" s="59">
        <v>152</v>
      </c>
      <c r="N42" s="59">
        <v>61</v>
      </c>
      <c r="O42" s="58" t="s">
        <v>534</v>
      </c>
      <c r="P42" s="58" t="s">
        <v>535</v>
      </c>
    </row>
    <row r="43" spans="1:16" ht="22.5" x14ac:dyDescent="0.2">
      <c r="A43" s="146">
        <v>10</v>
      </c>
      <c r="B43" s="54" t="s">
        <v>536</v>
      </c>
      <c r="C43" s="55" t="s">
        <v>537</v>
      </c>
      <c r="D43" s="56" t="s">
        <v>538</v>
      </c>
      <c r="E43" s="57" t="s">
        <v>367</v>
      </c>
      <c r="F43" s="58">
        <v>-6.9054000000000002</v>
      </c>
      <c r="G43" s="59">
        <v>393.79</v>
      </c>
      <c r="H43" s="58"/>
      <c r="I43" s="58"/>
      <c r="J43" s="58"/>
      <c r="K43" s="59">
        <v>-2719</v>
      </c>
      <c r="L43" s="58"/>
      <c r="M43" s="58"/>
      <c r="N43" s="58"/>
      <c r="O43" s="58" t="s">
        <v>107</v>
      </c>
      <c r="P43" s="58" t="s">
        <v>107</v>
      </c>
    </row>
    <row r="44" spans="1:16" ht="22.5" x14ac:dyDescent="0.2">
      <c r="A44" s="146">
        <v>11</v>
      </c>
      <c r="B44" s="54" t="s">
        <v>539</v>
      </c>
      <c r="C44" s="55" t="s">
        <v>540</v>
      </c>
      <c r="D44" s="56" t="s">
        <v>541</v>
      </c>
      <c r="E44" s="57" t="s">
        <v>367</v>
      </c>
      <c r="F44" s="58">
        <v>6.9054000000000002</v>
      </c>
      <c r="G44" s="59">
        <v>431.15</v>
      </c>
      <c r="H44" s="58"/>
      <c r="I44" s="58"/>
      <c r="J44" s="58"/>
      <c r="K44" s="59">
        <v>2977</v>
      </c>
      <c r="L44" s="58"/>
      <c r="M44" s="58"/>
      <c r="N44" s="58"/>
      <c r="O44" s="58" t="s">
        <v>107</v>
      </c>
      <c r="P44" s="58" t="s">
        <v>107</v>
      </c>
    </row>
    <row r="45" spans="1:16" ht="19.149999999999999" customHeight="1" x14ac:dyDescent="0.2">
      <c r="A45" s="646" t="s">
        <v>384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</row>
    <row r="46" spans="1:16" ht="22.5" x14ac:dyDescent="0.2">
      <c r="A46" s="146">
        <v>12</v>
      </c>
      <c r="B46" s="54" t="s">
        <v>542</v>
      </c>
      <c r="C46" s="55" t="s">
        <v>455</v>
      </c>
      <c r="D46" s="56" t="s">
        <v>456</v>
      </c>
      <c r="E46" s="57" t="s">
        <v>457</v>
      </c>
      <c r="F46" s="58">
        <v>10.411</v>
      </c>
      <c r="G46" s="59">
        <v>1185.58</v>
      </c>
      <c r="H46" s="59">
        <v>328.72</v>
      </c>
      <c r="I46" s="59">
        <v>44.99</v>
      </c>
      <c r="J46" s="59">
        <v>18</v>
      </c>
      <c r="K46" s="59">
        <v>12342</v>
      </c>
      <c r="L46" s="59">
        <v>3422</v>
      </c>
      <c r="M46" s="59">
        <v>468</v>
      </c>
      <c r="N46" s="59">
        <v>187</v>
      </c>
      <c r="O46" s="58" t="s">
        <v>543</v>
      </c>
      <c r="P46" s="58" t="s">
        <v>544</v>
      </c>
    </row>
    <row r="47" spans="1:16" ht="22.5" x14ac:dyDescent="0.2">
      <c r="A47" s="146">
        <v>13</v>
      </c>
      <c r="B47" s="54" t="s">
        <v>545</v>
      </c>
      <c r="C47" s="55" t="s">
        <v>537</v>
      </c>
      <c r="D47" s="56" t="s">
        <v>538</v>
      </c>
      <c r="E47" s="57" t="s">
        <v>367</v>
      </c>
      <c r="F47" s="58">
        <v>-21.238440000000001</v>
      </c>
      <c r="G47" s="59">
        <v>393.79</v>
      </c>
      <c r="H47" s="58"/>
      <c r="I47" s="58"/>
      <c r="J47" s="58"/>
      <c r="K47" s="59">
        <v>-8363</v>
      </c>
      <c r="L47" s="58"/>
      <c r="M47" s="58"/>
      <c r="N47" s="58"/>
      <c r="O47" s="58" t="s">
        <v>107</v>
      </c>
      <c r="P47" s="58" t="s">
        <v>107</v>
      </c>
    </row>
    <row r="48" spans="1:16" ht="22.5" x14ac:dyDescent="0.2">
      <c r="A48" s="146">
        <v>14</v>
      </c>
      <c r="B48" s="54" t="s">
        <v>546</v>
      </c>
      <c r="C48" s="55" t="s">
        <v>540</v>
      </c>
      <c r="D48" s="56" t="s">
        <v>541</v>
      </c>
      <c r="E48" s="57" t="s">
        <v>367</v>
      </c>
      <c r="F48" s="58">
        <v>21.238440000000001</v>
      </c>
      <c r="G48" s="59">
        <v>431.15</v>
      </c>
      <c r="H48" s="58"/>
      <c r="I48" s="58"/>
      <c r="J48" s="58"/>
      <c r="K48" s="59">
        <v>9157</v>
      </c>
      <c r="L48" s="58"/>
      <c r="M48" s="58"/>
      <c r="N48" s="58"/>
      <c r="O48" s="58" t="s">
        <v>107</v>
      </c>
      <c r="P48" s="58" t="s">
        <v>107</v>
      </c>
    </row>
    <row r="49" spans="1:16" ht="19.149999999999999" customHeight="1" x14ac:dyDescent="0.2">
      <c r="A49" s="646" t="s">
        <v>398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</row>
    <row r="50" spans="1:16" ht="22.5" x14ac:dyDescent="0.2">
      <c r="A50" s="146">
        <v>15</v>
      </c>
      <c r="B50" s="54" t="s">
        <v>547</v>
      </c>
      <c r="C50" s="55" t="s">
        <v>455</v>
      </c>
      <c r="D50" s="56" t="s">
        <v>456</v>
      </c>
      <c r="E50" s="57" t="s">
        <v>457</v>
      </c>
      <c r="F50" s="58">
        <v>0.49299999999999999</v>
      </c>
      <c r="G50" s="59">
        <v>1185.58</v>
      </c>
      <c r="H50" s="59">
        <v>328.72</v>
      </c>
      <c r="I50" s="59">
        <v>44.99</v>
      </c>
      <c r="J50" s="59">
        <v>18</v>
      </c>
      <c r="K50" s="59">
        <v>584</v>
      </c>
      <c r="L50" s="59">
        <v>162</v>
      </c>
      <c r="M50" s="59">
        <v>22</v>
      </c>
      <c r="N50" s="59">
        <v>9</v>
      </c>
      <c r="O50" s="58" t="s">
        <v>548</v>
      </c>
      <c r="P50" s="58" t="s">
        <v>549</v>
      </c>
    </row>
    <row r="51" spans="1:16" ht="22.5" x14ac:dyDescent="0.2">
      <c r="A51" s="146">
        <v>16</v>
      </c>
      <c r="B51" s="54" t="s">
        <v>550</v>
      </c>
      <c r="C51" s="55" t="s">
        <v>537</v>
      </c>
      <c r="D51" s="56" t="s">
        <v>538</v>
      </c>
      <c r="E51" s="57" t="s">
        <v>367</v>
      </c>
      <c r="F51" s="58">
        <v>-1.0057199999999999</v>
      </c>
      <c r="G51" s="59">
        <v>393.79</v>
      </c>
      <c r="H51" s="58"/>
      <c r="I51" s="58"/>
      <c r="J51" s="58"/>
      <c r="K51" s="59">
        <v>-396</v>
      </c>
      <c r="L51" s="58"/>
      <c r="M51" s="58"/>
      <c r="N51" s="58"/>
      <c r="O51" s="58" t="s">
        <v>107</v>
      </c>
      <c r="P51" s="58" t="s">
        <v>107</v>
      </c>
    </row>
    <row r="52" spans="1:16" ht="22.5" x14ac:dyDescent="0.2">
      <c r="A52" s="146">
        <v>17</v>
      </c>
      <c r="B52" s="54" t="s">
        <v>551</v>
      </c>
      <c r="C52" s="55" t="s">
        <v>540</v>
      </c>
      <c r="D52" s="56" t="s">
        <v>541</v>
      </c>
      <c r="E52" s="57" t="s">
        <v>367</v>
      </c>
      <c r="F52" s="58">
        <v>1.0057199999999999</v>
      </c>
      <c r="G52" s="59">
        <v>431.15</v>
      </c>
      <c r="H52" s="58"/>
      <c r="I52" s="58"/>
      <c r="J52" s="58"/>
      <c r="K52" s="59">
        <v>434</v>
      </c>
      <c r="L52" s="58"/>
      <c r="M52" s="58"/>
      <c r="N52" s="58"/>
      <c r="O52" s="58" t="s">
        <v>107</v>
      </c>
      <c r="P52" s="58" t="s">
        <v>107</v>
      </c>
    </row>
    <row r="53" spans="1:16" ht="19.149999999999999" customHeight="1" x14ac:dyDescent="0.2">
      <c r="A53" s="646" t="s">
        <v>412</v>
      </c>
      <c r="B53" s="645"/>
      <c r="C53" s="645"/>
      <c r="D53" s="645"/>
      <c r="E53" s="645"/>
      <c r="F53" s="645"/>
      <c r="G53" s="645"/>
      <c r="H53" s="645"/>
      <c r="I53" s="645"/>
      <c r="J53" s="645"/>
      <c r="K53" s="645"/>
      <c r="L53" s="645"/>
      <c r="M53" s="645"/>
      <c r="N53" s="645"/>
      <c r="O53" s="645"/>
      <c r="P53" s="645"/>
    </row>
    <row r="54" spans="1:16" ht="22.5" x14ac:dyDescent="0.2">
      <c r="A54" s="146">
        <v>18</v>
      </c>
      <c r="B54" s="54" t="s">
        <v>552</v>
      </c>
      <c r="C54" s="55" t="s">
        <v>455</v>
      </c>
      <c r="D54" s="56" t="s">
        <v>456</v>
      </c>
      <c r="E54" s="57" t="s">
        <v>457</v>
      </c>
      <c r="F54" s="58">
        <v>1.5049999999999999</v>
      </c>
      <c r="G54" s="59">
        <v>1185.58</v>
      </c>
      <c r="H54" s="59">
        <v>328.72</v>
      </c>
      <c r="I54" s="59">
        <v>44.99</v>
      </c>
      <c r="J54" s="59">
        <v>18</v>
      </c>
      <c r="K54" s="59">
        <v>1785</v>
      </c>
      <c r="L54" s="59">
        <v>495</v>
      </c>
      <c r="M54" s="59">
        <v>68</v>
      </c>
      <c r="N54" s="59">
        <v>27</v>
      </c>
      <c r="O54" s="58" t="s">
        <v>553</v>
      </c>
      <c r="P54" s="58" t="s">
        <v>554</v>
      </c>
    </row>
    <row r="55" spans="1:16" ht="22.5" x14ac:dyDescent="0.2">
      <c r="A55" s="146">
        <v>19</v>
      </c>
      <c r="B55" s="54" t="s">
        <v>555</v>
      </c>
      <c r="C55" s="55" t="s">
        <v>537</v>
      </c>
      <c r="D55" s="56" t="s">
        <v>538</v>
      </c>
      <c r="E55" s="57" t="s">
        <v>367</v>
      </c>
      <c r="F55" s="58">
        <v>-3.0701999999999998</v>
      </c>
      <c r="G55" s="59">
        <v>393.79</v>
      </c>
      <c r="H55" s="58"/>
      <c r="I55" s="58"/>
      <c r="J55" s="58"/>
      <c r="K55" s="59">
        <v>-1209</v>
      </c>
      <c r="L55" s="58"/>
      <c r="M55" s="58"/>
      <c r="N55" s="58"/>
      <c r="O55" s="58" t="s">
        <v>107</v>
      </c>
      <c r="P55" s="58" t="s">
        <v>107</v>
      </c>
    </row>
    <row r="56" spans="1:16" ht="22.5" x14ac:dyDescent="0.2">
      <c r="A56" s="146">
        <v>20</v>
      </c>
      <c r="B56" s="54" t="s">
        <v>556</v>
      </c>
      <c r="C56" s="55" t="s">
        <v>557</v>
      </c>
      <c r="D56" s="56" t="s">
        <v>558</v>
      </c>
      <c r="E56" s="57" t="s">
        <v>367</v>
      </c>
      <c r="F56" s="58">
        <v>3.0701999999999998</v>
      </c>
      <c r="G56" s="59">
        <v>372.94</v>
      </c>
      <c r="H56" s="58"/>
      <c r="I56" s="58"/>
      <c r="J56" s="58"/>
      <c r="K56" s="59">
        <v>1145</v>
      </c>
      <c r="L56" s="58"/>
      <c r="M56" s="58"/>
      <c r="N56" s="58"/>
      <c r="O56" s="58" t="s">
        <v>107</v>
      </c>
      <c r="P56" s="58" t="s">
        <v>107</v>
      </c>
    </row>
    <row r="57" spans="1:16" ht="33.75" x14ac:dyDescent="0.2">
      <c r="A57" s="146">
        <v>21</v>
      </c>
      <c r="B57" s="54" t="s">
        <v>559</v>
      </c>
      <c r="C57" s="55" t="s">
        <v>560</v>
      </c>
      <c r="D57" s="56" t="s">
        <v>561</v>
      </c>
      <c r="E57" s="57" t="s">
        <v>457</v>
      </c>
      <c r="F57" s="58">
        <v>6.02</v>
      </c>
      <c r="G57" s="59">
        <v>212.88</v>
      </c>
      <c r="H57" s="59">
        <v>4.16</v>
      </c>
      <c r="I57" s="59">
        <v>7.89</v>
      </c>
      <c r="J57" s="59">
        <v>2.98</v>
      </c>
      <c r="K57" s="59">
        <v>1281</v>
      </c>
      <c r="L57" s="59">
        <v>25</v>
      </c>
      <c r="M57" s="59">
        <v>47</v>
      </c>
      <c r="N57" s="59">
        <v>18</v>
      </c>
      <c r="O57" s="58" t="s">
        <v>562</v>
      </c>
      <c r="P57" s="58" t="s">
        <v>563</v>
      </c>
    </row>
    <row r="58" spans="1:16" ht="22.5" x14ac:dyDescent="0.2">
      <c r="A58" s="146">
        <v>22</v>
      </c>
      <c r="B58" s="54" t="s">
        <v>564</v>
      </c>
      <c r="C58" s="55" t="s">
        <v>537</v>
      </c>
      <c r="D58" s="56" t="s">
        <v>538</v>
      </c>
      <c r="E58" s="57" t="s">
        <v>367</v>
      </c>
      <c r="F58" s="58">
        <v>-3.0701999999999998</v>
      </c>
      <c r="G58" s="59">
        <v>393.79</v>
      </c>
      <c r="H58" s="58"/>
      <c r="I58" s="58"/>
      <c r="J58" s="58"/>
      <c r="K58" s="59">
        <v>-1209</v>
      </c>
      <c r="L58" s="58"/>
      <c r="M58" s="58"/>
      <c r="N58" s="58"/>
      <c r="O58" s="58" t="s">
        <v>107</v>
      </c>
      <c r="P58" s="58" t="s">
        <v>107</v>
      </c>
    </row>
    <row r="59" spans="1:16" ht="22.5" x14ac:dyDescent="0.2">
      <c r="A59" s="146">
        <v>23</v>
      </c>
      <c r="B59" s="54" t="s">
        <v>565</v>
      </c>
      <c r="C59" s="55" t="s">
        <v>557</v>
      </c>
      <c r="D59" s="56" t="s">
        <v>558</v>
      </c>
      <c r="E59" s="57" t="s">
        <v>367</v>
      </c>
      <c r="F59" s="58">
        <v>3.0701999999999998</v>
      </c>
      <c r="G59" s="59">
        <v>372.94</v>
      </c>
      <c r="H59" s="58"/>
      <c r="I59" s="58"/>
      <c r="J59" s="58"/>
      <c r="K59" s="59">
        <v>1145</v>
      </c>
      <c r="L59" s="58"/>
      <c r="M59" s="58"/>
      <c r="N59" s="58"/>
      <c r="O59" s="58" t="s">
        <v>107</v>
      </c>
      <c r="P59" s="58" t="s">
        <v>107</v>
      </c>
    </row>
    <row r="60" spans="1:16" ht="22.5" x14ac:dyDescent="0.2">
      <c r="A60" s="146">
        <v>24</v>
      </c>
      <c r="B60" s="54" t="s">
        <v>566</v>
      </c>
      <c r="C60" s="55" t="s">
        <v>567</v>
      </c>
      <c r="D60" s="56" t="s">
        <v>568</v>
      </c>
      <c r="E60" s="57" t="s">
        <v>569</v>
      </c>
      <c r="F60" s="58">
        <v>0.27842</v>
      </c>
      <c r="G60" s="59">
        <v>6946.02</v>
      </c>
      <c r="H60" s="59">
        <v>117.3</v>
      </c>
      <c r="I60" s="59">
        <v>37.04</v>
      </c>
      <c r="J60" s="59">
        <v>2.27</v>
      </c>
      <c r="K60" s="59">
        <v>1934</v>
      </c>
      <c r="L60" s="59">
        <v>33</v>
      </c>
      <c r="M60" s="59">
        <v>10</v>
      </c>
      <c r="N60" s="59">
        <v>1</v>
      </c>
      <c r="O60" s="58" t="s">
        <v>570</v>
      </c>
      <c r="P60" s="58" t="s">
        <v>571</v>
      </c>
    </row>
    <row r="61" spans="1:16" ht="22.5" x14ac:dyDescent="0.2">
      <c r="A61" s="146">
        <v>25</v>
      </c>
      <c r="B61" s="54" t="s">
        <v>572</v>
      </c>
      <c r="C61" s="55" t="s">
        <v>573</v>
      </c>
      <c r="D61" s="56" t="s">
        <v>574</v>
      </c>
      <c r="E61" s="57" t="s">
        <v>575</v>
      </c>
      <c r="F61" s="58">
        <v>-0.27842</v>
      </c>
      <c r="G61" s="59">
        <v>6506.08</v>
      </c>
      <c r="H61" s="58"/>
      <c r="I61" s="58"/>
      <c r="J61" s="58"/>
      <c r="K61" s="59">
        <v>-1811</v>
      </c>
      <c r="L61" s="58"/>
      <c r="M61" s="58"/>
      <c r="N61" s="58"/>
      <c r="O61" s="58" t="s">
        <v>107</v>
      </c>
      <c r="P61" s="58" t="s">
        <v>107</v>
      </c>
    </row>
    <row r="62" spans="1:16" ht="45" x14ac:dyDescent="0.2">
      <c r="A62" s="146">
        <v>26</v>
      </c>
      <c r="B62" s="54" t="s">
        <v>576</v>
      </c>
      <c r="C62" s="55" t="s">
        <v>577</v>
      </c>
      <c r="D62" s="56" t="s">
        <v>578</v>
      </c>
      <c r="E62" s="57" t="s">
        <v>575</v>
      </c>
      <c r="F62" s="58">
        <v>0.27842</v>
      </c>
      <c r="G62" s="59">
        <v>8849.3700000000008</v>
      </c>
      <c r="H62" s="58"/>
      <c r="I62" s="58"/>
      <c r="J62" s="58"/>
      <c r="K62" s="59">
        <v>2464</v>
      </c>
      <c r="L62" s="58"/>
      <c r="M62" s="58"/>
      <c r="N62" s="58"/>
      <c r="O62" s="58" t="s">
        <v>107</v>
      </c>
      <c r="P62" s="58" t="s">
        <v>107</v>
      </c>
    </row>
    <row r="63" spans="1:16" ht="33.75" x14ac:dyDescent="0.2">
      <c r="A63" s="146">
        <v>27</v>
      </c>
      <c r="B63" s="54" t="s">
        <v>579</v>
      </c>
      <c r="C63" s="55" t="s">
        <v>580</v>
      </c>
      <c r="D63" s="56" t="s">
        <v>581</v>
      </c>
      <c r="E63" s="57" t="s">
        <v>457</v>
      </c>
      <c r="F63" s="58">
        <v>1.5049999999999999</v>
      </c>
      <c r="G63" s="59">
        <v>9697.9699999999993</v>
      </c>
      <c r="H63" s="59">
        <v>336.39</v>
      </c>
      <c r="I63" s="59">
        <v>21.02</v>
      </c>
      <c r="J63" s="59">
        <v>1.58</v>
      </c>
      <c r="K63" s="59">
        <v>14596</v>
      </c>
      <c r="L63" s="59">
        <v>506</v>
      </c>
      <c r="M63" s="59">
        <v>32</v>
      </c>
      <c r="N63" s="59">
        <v>2</v>
      </c>
      <c r="O63" s="58" t="s">
        <v>582</v>
      </c>
      <c r="P63" s="58" t="s">
        <v>583</v>
      </c>
    </row>
    <row r="64" spans="1:16" ht="19.149999999999999" customHeight="1" x14ac:dyDescent="0.2">
      <c r="A64" s="646" t="s">
        <v>584</v>
      </c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</row>
    <row r="65" spans="1:16" ht="22.5" x14ac:dyDescent="0.2">
      <c r="A65" s="146">
        <v>28</v>
      </c>
      <c r="B65" s="54" t="s">
        <v>585</v>
      </c>
      <c r="C65" s="55" t="s">
        <v>455</v>
      </c>
      <c r="D65" s="56" t="s">
        <v>456</v>
      </c>
      <c r="E65" s="57" t="s">
        <v>457</v>
      </c>
      <c r="F65" s="58">
        <v>0.53900000000000003</v>
      </c>
      <c r="G65" s="59">
        <v>1185.58</v>
      </c>
      <c r="H65" s="59">
        <v>328.72</v>
      </c>
      <c r="I65" s="59">
        <v>44.99</v>
      </c>
      <c r="J65" s="59">
        <v>18</v>
      </c>
      <c r="K65" s="59">
        <v>639</v>
      </c>
      <c r="L65" s="59">
        <v>177</v>
      </c>
      <c r="M65" s="59">
        <v>24</v>
      </c>
      <c r="N65" s="59">
        <v>10</v>
      </c>
      <c r="O65" s="58" t="s">
        <v>586</v>
      </c>
      <c r="P65" s="58" t="s">
        <v>587</v>
      </c>
    </row>
    <row r="66" spans="1:16" ht="33.75" x14ac:dyDescent="0.2">
      <c r="A66" s="146">
        <v>29</v>
      </c>
      <c r="B66" s="54" t="s">
        <v>588</v>
      </c>
      <c r="C66" s="55" t="s">
        <v>560</v>
      </c>
      <c r="D66" s="56" t="s">
        <v>561</v>
      </c>
      <c r="E66" s="57" t="s">
        <v>457</v>
      </c>
      <c r="F66" s="58">
        <v>1.0780000000000001</v>
      </c>
      <c r="G66" s="59">
        <v>212.88</v>
      </c>
      <c r="H66" s="59">
        <v>4.16</v>
      </c>
      <c r="I66" s="59">
        <v>7.89</v>
      </c>
      <c r="J66" s="59">
        <v>2.98</v>
      </c>
      <c r="K66" s="59">
        <v>229</v>
      </c>
      <c r="L66" s="59">
        <v>4</v>
      </c>
      <c r="M66" s="59">
        <v>9</v>
      </c>
      <c r="N66" s="59">
        <v>3</v>
      </c>
      <c r="O66" s="58" t="s">
        <v>589</v>
      </c>
      <c r="P66" s="58" t="s">
        <v>590</v>
      </c>
    </row>
    <row r="67" spans="1:16" ht="19.149999999999999" customHeight="1" x14ac:dyDescent="0.2">
      <c r="A67" s="646" t="s">
        <v>433</v>
      </c>
      <c r="B67" s="645"/>
      <c r="C67" s="645"/>
      <c r="D67" s="645"/>
      <c r="E67" s="645"/>
      <c r="F67" s="645"/>
      <c r="G67" s="645"/>
      <c r="H67" s="645"/>
      <c r="I67" s="645"/>
      <c r="J67" s="645"/>
      <c r="K67" s="645"/>
      <c r="L67" s="645"/>
      <c r="M67" s="645"/>
      <c r="N67" s="645"/>
      <c r="O67" s="645"/>
      <c r="P67" s="645"/>
    </row>
    <row r="68" spans="1:16" ht="22.5" x14ac:dyDescent="0.2">
      <c r="A68" s="146">
        <v>30</v>
      </c>
      <c r="B68" s="54" t="s">
        <v>591</v>
      </c>
      <c r="C68" s="55" t="s">
        <v>455</v>
      </c>
      <c r="D68" s="56" t="s">
        <v>456</v>
      </c>
      <c r="E68" s="57" t="s">
        <v>457</v>
      </c>
      <c r="F68" s="58">
        <v>7.2590000000000003</v>
      </c>
      <c r="G68" s="59">
        <v>1185.58</v>
      </c>
      <c r="H68" s="59">
        <v>328.72</v>
      </c>
      <c r="I68" s="59">
        <v>44.99</v>
      </c>
      <c r="J68" s="59">
        <v>18</v>
      </c>
      <c r="K68" s="59">
        <v>8606</v>
      </c>
      <c r="L68" s="59">
        <v>2386</v>
      </c>
      <c r="M68" s="59">
        <v>327</v>
      </c>
      <c r="N68" s="59">
        <v>131</v>
      </c>
      <c r="O68" s="58" t="s">
        <v>592</v>
      </c>
      <c r="P68" s="58" t="s">
        <v>593</v>
      </c>
    </row>
    <row r="69" spans="1:16" ht="22.5" x14ac:dyDescent="0.2">
      <c r="A69" s="146">
        <v>31</v>
      </c>
      <c r="B69" s="54" t="s">
        <v>594</v>
      </c>
      <c r="C69" s="55" t="s">
        <v>537</v>
      </c>
      <c r="D69" s="56" t="s">
        <v>538</v>
      </c>
      <c r="E69" s="57" t="s">
        <v>367</v>
      </c>
      <c r="F69" s="58">
        <v>-14.80836</v>
      </c>
      <c r="G69" s="59">
        <v>393.79</v>
      </c>
      <c r="H69" s="58"/>
      <c r="I69" s="58"/>
      <c r="J69" s="58"/>
      <c r="K69" s="59">
        <v>-5831</v>
      </c>
      <c r="L69" s="58"/>
      <c r="M69" s="58"/>
      <c r="N69" s="58"/>
      <c r="O69" s="58" t="s">
        <v>107</v>
      </c>
      <c r="P69" s="58" t="s">
        <v>107</v>
      </c>
    </row>
    <row r="70" spans="1:16" ht="22.5" x14ac:dyDescent="0.2">
      <c r="A70" s="146">
        <v>32</v>
      </c>
      <c r="B70" s="54" t="s">
        <v>595</v>
      </c>
      <c r="C70" s="55" t="s">
        <v>540</v>
      </c>
      <c r="D70" s="56" t="s">
        <v>541</v>
      </c>
      <c r="E70" s="57" t="s">
        <v>367</v>
      </c>
      <c r="F70" s="58">
        <v>14.80836</v>
      </c>
      <c r="G70" s="59">
        <v>431.15</v>
      </c>
      <c r="H70" s="58"/>
      <c r="I70" s="58"/>
      <c r="J70" s="58"/>
      <c r="K70" s="59">
        <v>6385</v>
      </c>
      <c r="L70" s="58"/>
      <c r="M70" s="58"/>
      <c r="N70" s="58"/>
      <c r="O70" s="58" t="s">
        <v>107</v>
      </c>
      <c r="P70" s="58" t="s">
        <v>107</v>
      </c>
    </row>
    <row r="71" spans="1:16" ht="19.149999999999999" customHeight="1" x14ac:dyDescent="0.2">
      <c r="A71" s="646" t="s">
        <v>444</v>
      </c>
      <c r="B71" s="645"/>
      <c r="C71" s="645"/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</row>
    <row r="72" spans="1:16" ht="22.5" x14ac:dyDescent="0.2">
      <c r="A72" s="146">
        <v>33</v>
      </c>
      <c r="B72" s="54" t="s">
        <v>453</v>
      </c>
      <c r="C72" s="55" t="s">
        <v>382</v>
      </c>
      <c r="D72" s="56" t="s">
        <v>383</v>
      </c>
      <c r="E72" s="57" t="s">
        <v>367</v>
      </c>
      <c r="F72" s="58">
        <v>0.67320000000000002</v>
      </c>
      <c r="G72" s="59">
        <v>199.87</v>
      </c>
      <c r="H72" s="58"/>
      <c r="I72" s="58"/>
      <c r="J72" s="58"/>
      <c r="K72" s="59">
        <v>135</v>
      </c>
      <c r="L72" s="58"/>
      <c r="M72" s="58"/>
      <c r="N72" s="58"/>
      <c r="O72" s="58" t="s">
        <v>107</v>
      </c>
      <c r="P72" s="58" t="s">
        <v>107</v>
      </c>
    </row>
    <row r="73" spans="1:16" ht="22.5" x14ac:dyDescent="0.2">
      <c r="A73" s="146">
        <v>34</v>
      </c>
      <c r="B73" s="54" t="s">
        <v>596</v>
      </c>
      <c r="C73" s="55" t="s">
        <v>537</v>
      </c>
      <c r="D73" s="56" t="s">
        <v>538</v>
      </c>
      <c r="E73" s="57" t="s">
        <v>367</v>
      </c>
      <c r="F73" s="58">
        <v>-0.62424000000000002</v>
      </c>
      <c r="G73" s="59">
        <v>393.79</v>
      </c>
      <c r="H73" s="58"/>
      <c r="I73" s="58"/>
      <c r="J73" s="58"/>
      <c r="K73" s="59">
        <v>-246</v>
      </c>
      <c r="L73" s="58"/>
      <c r="M73" s="58"/>
      <c r="N73" s="58"/>
      <c r="O73" s="58" t="s">
        <v>107</v>
      </c>
      <c r="P73" s="58" t="s">
        <v>107</v>
      </c>
    </row>
    <row r="74" spans="1:16" ht="22.5" x14ac:dyDescent="0.2">
      <c r="A74" s="146">
        <v>35</v>
      </c>
      <c r="B74" s="54" t="s">
        <v>597</v>
      </c>
      <c r="C74" s="55" t="s">
        <v>540</v>
      </c>
      <c r="D74" s="56" t="s">
        <v>541</v>
      </c>
      <c r="E74" s="57" t="s">
        <v>367</v>
      </c>
      <c r="F74" s="58">
        <v>-0.62424000000000002</v>
      </c>
      <c r="G74" s="59">
        <v>431.15</v>
      </c>
      <c r="H74" s="58"/>
      <c r="I74" s="58"/>
      <c r="J74" s="58"/>
      <c r="K74" s="59">
        <v>-269</v>
      </c>
      <c r="L74" s="58"/>
      <c r="M74" s="58"/>
      <c r="N74" s="58"/>
      <c r="O74" s="58" t="s">
        <v>107</v>
      </c>
      <c r="P74" s="58" t="s">
        <v>107</v>
      </c>
    </row>
    <row r="75" spans="1:16" x14ac:dyDescent="0.2">
      <c r="A75" s="644" t="s">
        <v>472</v>
      </c>
      <c r="B75" s="645"/>
      <c r="C75" s="645"/>
      <c r="D75" s="645"/>
      <c r="E75" s="645"/>
      <c r="F75" s="645"/>
      <c r="G75" s="645"/>
      <c r="H75" s="645"/>
      <c r="I75" s="645"/>
      <c r="J75" s="645"/>
      <c r="K75" s="60">
        <v>63092</v>
      </c>
      <c r="L75" s="58"/>
      <c r="M75" s="58"/>
      <c r="N75" s="58"/>
      <c r="O75" s="60">
        <v>995.88</v>
      </c>
      <c r="P75" s="60">
        <v>31.69</v>
      </c>
    </row>
    <row r="76" spans="1:16" x14ac:dyDescent="0.2">
      <c r="A76" s="648" t="s">
        <v>345</v>
      </c>
      <c r="B76" s="649"/>
      <c r="C76" s="649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</row>
    <row r="77" spans="1:16" x14ac:dyDescent="0.2">
      <c r="A77" s="646" t="s">
        <v>473</v>
      </c>
      <c r="B77" s="645"/>
      <c r="C77" s="645"/>
      <c r="D77" s="645"/>
      <c r="E77" s="645"/>
      <c r="F77" s="645"/>
      <c r="G77" s="645"/>
      <c r="H77" s="645"/>
      <c r="I77" s="645"/>
      <c r="J77" s="645"/>
      <c r="K77" s="58">
        <v>283939</v>
      </c>
      <c r="L77" s="58">
        <v>14987</v>
      </c>
      <c r="M77" s="58">
        <v>3187</v>
      </c>
      <c r="N77" s="58">
        <v>495</v>
      </c>
      <c r="O77" s="58">
        <v>1723.39</v>
      </c>
      <c r="P77" s="58">
        <v>34.909999999999997</v>
      </c>
    </row>
    <row r="78" spans="1:16" x14ac:dyDescent="0.2">
      <c r="A78" s="646" t="s">
        <v>461</v>
      </c>
      <c r="B78" s="645"/>
      <c r="C78" s="645"/>
      <c r="D78" s="645"/>
      <c r="E78" s="645"/>
      <c r="F78" s="645"/>
      <c r="G78" s="645"/>
      <c r="H78" s="645"/>
      <c r="I78" s="645"/>
      <c r="J78" s="645"/>
      <c r="K78" s="58">
        <v>16831</v>
      </c>
      <c r="L78" s="58"/>
      <c r="M78" s="58"/>
      <c r="N78" s="58"/>
      <c r="O78" s="58"/>
      <c r="P78" s="58"/>
    </row>
    <row r="79" spans="1:16" x14ac:dyDescent="0.2">
      <c r="A79" s="646" t="s">
        <v>462</v>
      </c>
      <c r="B79" s="645"/>
      <c r="C79" s="645"/>
      <c r="D79" s="645"/>
      <c r="E79" s="645"/>
      <c r="F79" s="645"/>
      <c r="G79" s="645"/>
      <c r="H79" s="645"/>
      <c r="I79" s="645"/>
      <c r="J79" s="645"/>
      <c r="K79" s="58">
        <v>9182</v>
      </c>
      <c r="L79" s="58"/>
      <c r="M79" s="58"/>
      <c r="N79" s="58"/>
      <c r="O79" s="58"/>
      <c r="P79" s="58"/>
    </row>
    <row r="80" spans="1:16" x14ac:dyDescent="0.2">
      <c r="A80" s="644" t="s">
        <v>474</v>
      </c>
      <c r="B80" s="645"/>
      <c r="C80" s="645"/>
      <c r="D80" s="645"/>
      <c r="E80" s="645"/>
      <c r="F80" s="645"/>
      <c r="G80" s="645"/>
      <c r="H80" s="645"/>
      <c r="I80" s="645"/>
      <c r="J80" s="645"/>
      <c r="K80" s="58"/>
      <c r="L80" s="58"/>
      <c r="M80" s="58"/>
      <c r="N80" s="58"/>
      <c r="O80" s="58"/>
      <c r="P80" s="58"/>
    </row>
    <row r="81" spans="1:16" x14ac:dyDescent="0.2">
      <c r="A81" s="646" t="s">
        <v>346</v>
      </c>
      <c r="B81" s="645"/>
      <c r="C81" s="645"/>
      <c r="D81" s="645"/>
      <c r="E81" s="645"/>
      <c r="F81" s="645"/>
      <c r="G81" s="645"/>
      <c r="H81" s="645"/>
      <c r="I81" s="645"/>
      <c r="J81" s="645"/>
      <c r="K81" s="58">
        <v>309952</v>
      </c>
      <c r="L81" s="58"/>
      <c r="M81" s="58"/>
      <c r="N81" s="58"/>
      <c r="O81" s="58">
        <v>1723.39</v>
      </c>
      <c r="P81" s="58">
        <v>34.909999999999997</v>
      </c>
    </row>
    <row r="82" spans="1:16" x14ac:dyDescent="0.2">
      <c r="A82" s="646" t="s">
        <v>347</v>
      </c>
      <c r="B82" s="645"/>
      <c r="C82" s="645"/>
      <c r="D82" s="645"/>
      <c r="E82" s="645"/>
      <c r="F82" s="645"/>
      <c r="G82" s="645"/>
      <c r="H82" s="645"/>
      <c r="I82" s="645"/>
      <c r="J82" s="645"/>
      <c r="K82" s="58">
        <f>ROUND(K81*6.96,0)</f>
        <v>2157266</v>
      </c>
      <c r="L82" s="58"/>
      <c r="M82" s="58"/>
      <c r="N82" s="58"/>
      <c r="O82" s="58"/>
      <c r="P82" s="58"/>
    </row>
    <row r="83" spans="1:16" x14ac:dyDescent="0.2">
      <c r="A83" s="646" t="s">
        <v>348</v>
      </c>
      <c r="B83" s="645"/>
      <c r="C83" s="645"/>
      <c r="D83" s="645"/>
      <c r="E83" s="645"/>
      <c r="F83" s="645"/>
      <c r="G83" s="645"/>
      <c r="H83" s="645"/>
      <c r="I83" s="645"/>
      <c r="J83" s="645"/>
      <c r="K83" s="61">
        <f>ROUND(K82*1.1532377,2)</f>
        <v>2487840.48</v>
      </c>
      <c r="L83" s="58"/>
      <c r="M83" s="58"/>
      <c r="N83" s="58"/>
      <c r="O83" s="58">
        <v>3684.45</v>
      </c>
      <c r="P83" s="58">
        <v>43.05</v>
      </c>
    </row>
    <row r="84" spans="1:16" x14ac:dyDescent="0.2">
      <c r="A84" s="646" t="s">
        <v>349</v>
      </c>
      <c r="B84" s="645"/>
      <c r="C84" s="645"/>
      <c r="D84" s="645"/>
      <c r="E84" s="645"/>
      <c r="F84" s="645"/>
      <c r="G84" s="645"/>
      <c r="H84" s="645"/>
      <c r="I84" s="645"/>
      <c r="J84" s="645"/>
      <c r="K84" s="61">
        <f>ROUND(K83*0.845,2)</f>
        <v>2102225.21</v>
      </c>
      <c r="L84" s="58"/>
      <c r="M84" s="58"/>
      <c r="N84" s="58"/>
      <c r="O84" s="58">
        <v>3684.45</v>
      </c>
      <c r="P84" s="58">
        <v>43.05</v>
      </c>
    </row>
    <row r="85" spans="1:16" x14ac:dyDescent="0.2">
      <c r="A85" s="644" t="s">
        <v>350</v>
      </c>
      <c r="B85" s="645"/>
      <c r="C85" s="645"/>
      <c r="D85" s="645"/>
      <c r="E85" s="645"/>
      <c r="F85" s="645"/>
      <c r="G85" s="645"/>
      <c r="H85" s="645"/>
      <c r="I85" s="645"/>
      <c r="J85" s="645"/>
      <c r="K85" s="62">
        <f>ROUND(K84,2)</f>
        <v>2102225.21</v>
      </c>
      <c r="L85" s="58"/>
      <c r="M85" s="58"/>
      <c r="N85" s="58"/>
      <c r="O85" s="60">
        <v>3684.45</v>
      </c>
      <c r="P85" s="60">
        <v>43.05</v>
      </c>
    </row>
    <row r="86" spans="1:16" x14ac:dyDescent="0.2">
      <c r="A86" s="644" t="s">
        <v>48</v>
      </c>
      <c r="B86" s="645"/>
      <c r="C86" s="645"/>
      <c r="D86" s="645"/>
      <c r="E86" s="645"/>
      <c r="F86" s="645"/>
      <c r="G86" s="645"/>
      <c r="H86" s="645"/>
      <c r="I86" s="645"/>
      <c r="J86" s="645"/>
      <c r="K86" s="62">
        <f>ROUND(K85*0.2,2)</f>
        <v>420445.04</v>
      </c>
      <c r="L86" s="58"/>
      <c r="M86" s="58"/>
      <c r="N86" s="58"/>
      <c r="O86" s="60">
        <v>3684.45</v>
      </c>
      <c r="P86" s="60">
        <v>43.05</v>
      </c>
    </row>
    <row r="87" spans="1:16" x14ac:dyDescent="0.2">
      <c r="A87" s="644" t="s">
        <v>514</v>
      </c>
      <c r="B87" s="645"/>
      <c r="C87" s="645"/>
      <c r="D87" s="645"/>
      <c r="E87" s="645"/>
      <c r="F87" s="645"/>
      <c r="G87" s="645"/>
      <c r="H87" s="645"/>
      <c r="I87" s="645"/>
      <c r="J87" s="645"/>
      <c r="K87" s="62">
        <f>K86+K85</f>
        <v>2522670.25</v>
      </c>
      <c r="L87" s="58"/>
      <c r="M87" s="58"/>
      <c r="N87" s="58"/>
      <c r="O87" s="60">
        <v>3684.45</v>
      </c>
      <c r="P87" s="60">
        <v>43.05</v>
      </c>
    </row>
    <row r="88" spans="1:16" x14ac:dyDescent="0.2">
      <c r="A88" s="139"/>
      <c r="B88" s="140"/>
      <c r="C88" s="140"/>
      <c r="D88" s="140"/>
      <c r="E88" s="140"/>
      <c r="F88" s="140"/>
      <c r="G88" s="140"/>
      <c r="H88" s="140"/>
      <c r="I88" s="140"/>
      <c r="J88" s="140"/>
      <c r="K88" s="141"/>
      <c r="L88" s="142"/>
      <c r="M88" s="142"/>
      <c r="N88" s="142"/>
      <c r="O88" s="143"/>
      <c r="P88" s="143"/>
    </row>
    <row r="91" spans="1:16" x14ac:dyDescent="0.2">
      <c r="A91" s="122" t="s">
        <v>506</v>
      </c>
      <c r="B91" s="123"/>
      <c r="C91" s="124"/>
    </row>
    <row r="92" spans="1:16" x14ac:dyDescent="0.2">
      <c r="A92" s="122"/>
      <c r="B92" s="123"/>
      <c r="C92" s="124"/>
    </row>
    <row r="93" spans="1:16" x14ac:dyDescent="0.2">
      <c r="A93" s="122" t="s">
        <v>505</v>
      </c>
      <c r="B93" s="123"/>
      <c r="C93" s="124"/>
    </row>
    <row r="94" spans="1:16" x14ac:dyDescent="0.2">
      <c r="A94" s="122"/>
      <c r="B94" s="123"/>
      <c r="C94" s="124"/>
    </row>
  </sheetData>
  <mergeCells count="69">
    <mergeCell ref="M12:P12"/>
    <mergeCell ref="B10:K10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A64:P64"/>
    <mergeCell ref="A39:J39"/>
    <mergeCell ref="J27:J28"/>
    <mergeCell ref="L27:L28"/>
    <mergeCell ref="M27:M28"/>
    <mergeCell ref="N27:N28"/>
    <mergeCell ref="A30:P30"/>
    <mergeCell ref="I27:I28"/>
    <mergeCell ref="A40:P40"/>
    <mergeCell ref="A41:P41"/>
    <mergeCell ref="A45:P45"/>
    <mergeCell ref="A49:P49"/>
    <mergeCell ref="A53:P53"/>
    <mergeCell ref="A87:J87"/>
    <mergeCell ref="A75:J75"/>
    <mergeCell ref="A76:P76"/>
    <mergeCell ref="A67:P67"/>
    <mergeCell ref="A71:P71"/>
    <mergeCell ref="A81:J81"/>
    <mergeCell ref="A77:J77"/>
    <mergeCell ref="A78:J78"/>
    <mergeCell ref="A79:J79"/>
    <mergeCell ref="A80:J80"/>
    <mergeCell ref="A84:J84"/>
    <mergeCell ref="A85:J85"/>
    <mergeCell ref="A86:J86"/>
    <mergeCell ref="A82:J82"/>
    <mergeCell ref="A83:J83"/>
  </mergeCells>
  <pageMargins left="0.19685039370078741" right="0.19685039370078741" top="0.39370078740157483" bottom="0.39370078740157483" header="0.19685039370078741" footer="0.19685039370078741"/>
  <pageSetup paperSize="9" scale="65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217"/>
  <sheetViews>
    <sheetView showGridLines="0" topLeftCell="A22" zoomScale="115" zoomScaleNormal="115" workbookViewId="0">
      <selection activeCell="B43" sqref="B43"/>
    </sheetView>
  </sheetViews>
  <sheetFormatPr defaultRowHeight="12.75" x14ac:dyDescent="0.2"/>
  <cols>
    <col min="1" max="1" width="5.5703125" style="63" customWidth="1"/>
    <col min="2" max="2" width="3.28515625" style="64" customWidth="1"/>
    <col min="3" max="3" width="12.28515625" style="65" customWidth="1"/>
    <col min="4" max="4" width="32.42578125" style="66" customWidth="1"/>
    <col min="5" max="5" width="10.57031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1406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108</v>
      </c>
      <c r="J18" s="668"/>
      <c r="K18" s="705" t="s">
        <v>1108</v>
      </c>
      <c r="L18" s="706"/>
      <c r="M18" s="667" t="s">
        <v>502</v>
      </c>
      <c r="N18" s="668"/>
      <c r="O18" s="705" t="s">
        <v>1108</v>
      </c>
      <c r="P18" s="706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1097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598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45.75" customHeight="1" x14ac:dyDescent="0.2">
      <c r="A31" s="163">
        <v>1</v>
      </c>
      <c r="B31" s="54" t="s">
        <v>88</v>
      </c>
      <c r="C31" s="55" t="s">
        <v>1110</v>
      </c>
      <c r="D31" s="56" t="s">
        <v>1111</v>
      </c>
      <c r="E31" s="57" t="s">
        <v>99</v>
      </c>
      <c r="F31" s="58">
        <v>9.1999999999999993</v>
      </c>
      <c r="G31" s="59">
        <v>161</v>
      </c>
      <c r="H31" s="59">
        <v>129.9</v>
      </c>
      <c r="I31" s="59">
        <v>31.1</v>
      </c>
      <c r="J31" s="58"/>
      <c r="K31" s="59">
        <v>1481</v>
      </c>
      <c r="L31" s="59">
        <v>1195</v>
      </c>
      <c r="M31" s="59">
        <v>286</v>
      </c>
      <c r="N31" s="58"/>
      <c r="O31" s="58" t="s">
        <v>601</v>
      </c>
      <c r="P31" s="58" t="s">
        <v>107</v>
      </c>
    </row>
    <row r="32" spans="1:16" ht="51" customHeight="1" x14ac:dyDescent="0.2">
      <c r="A32" s="163">
        <v>2</v>
      </c>
      <c r="B32" s="54" t="s">
        <v>96</v>
      </c>
      <c r="C32" s="55" t="s">
        <v>1112</v>
      </c>
      <c r="D32" s="56" t="s">
        <v>1113</v>
      </c>
      <c r="E32" s="57" t="s">
        <v>604</v>
      </c>
      <c r="F32" s="58">
        <v>9.1999999999999993</v>
      </c>
      <c r="G32" s="59">
        <v>217.62</v>
      </c>
      <c r="H32" s="59">
        <v>192.1</v>
      </c>
      <c r="I32" s="59">
        <v>25.52</v>
      </c>
      <c r="J32" s="59">
        <v>4.1100000000000003</v>
      </c>
      <c r="K32" s="59">
        <v>2002</v>
      </c>
      <c r="L32" s="59">
        <v>1767</v>
      </c>
      <c r="M32" s="59">
        <v>235</v>
      </c>
      <c r="N32" s="59">
        <v>38</v>
      </c>
      <c r="O32" s="58" t="s">
        <v>605</v>
      </c>
      <c r="P32" s="58" t="s">
        <v>606</v>
      </c>
    </row>
    <row r="33" spans="1:16" ht="54.75" customHeight="1" x14ac:dyDescent="0.2">
      <c r="A33" s="163">
        <v>3</v>
      </c>
      <c r="B33" s="54" t="s">
        <v>102</v>
      </c>
      <c r="C33" s="55" t="s">
        <v>1114</v>
      </c>
      <c r="D33" s="56" t="s">
        <v>1115</v>
      </c>
      <c r="E33" s="57" t="s">
        <v>604</v>
      </c>
      <c r="F33" s="58">
        <v>9.1999999999999993</v>
      </c>
      <c r="G33" s="59">
        <v>166.61</v>
      </c>
      <c r="H33" s="59">
        <v>126.13</v>
      </c>
      <c r="I33" s="59">
        <v>40.479999999999997</v>
      </c>
      <c r="J33" s="59">
        <v>6.52</v>
      </c>
      <c r="K33" s="59">
        <v>1532</v>
      </c>
      <c r="L33" s="59">
        <v>1160</v>
      </c>
      <c r="M33" s="59">
        <v>372</v>
      </c>
      <c r="N33" s="59">
        <v>60</v>
      </c>
      <c r="O33" s="58" t="s">
        <v>609</v>
      </c>
      <c r="P33" s="58" t="s">
        <v>610</v>
      </c>
    </row>
    <row r="34" spans="1:16" ht="81" customHeight="1" x14ac:dyDescent="0.2">
      <c r="A34" s="163">
        <v>4</v>
      </c>
      <c r="B34" s="54" t="s">
        <v>108</v>
      </c>
      <c r="C34" s="55" t="s">
        <v>1116</v>
      </c>
      <c r="D34" s="56" t="s">
        <v>1117</v>
      </c>
      <c r="E34" s="57" t="s">
        <v>356</v>
      </c>
      <c r="F34" s="58">
        <v>9.1999999999999993</v>
      </c>
      <c r="G34" s="59">
        <v>26.04</v>
      </c>
      <c r="H34" s="59">
        <v>24.65</v>
      </c>
      <c r="I34" s="59">
        <v>1.39</v>
      </c>
      <c r="J34" s="58"/>
      <c r="K34" s="59">
        <v>240</v>
      </c>
      <c r="L34" s="59">
        <v>227</v>
      </c>
      <c r="M34" s="59">
        <v>13</v>
      </c>
      <c r="N34" s="58"/>
      <c r="O34" s="58" t="s">
        <v>612</v>
      </c>
      <c r="P34" s="58" t="s">
        <v>107</v>
      </c>
    </row>
    <row r="35" spans="1:16" ht="77.25" customHeight="1" x14ac:dyDescent="0.2">
      <c r="A35" s="163">
        <v>5</v>
      </c>
      <c r="B35" s="54" t="s">
        <v>114</v>
      </c>
      <c r="C35" s="55" t="s">
        <v>1118</v>
      </c>
      <c r="D35" s="56" t="s">
        <v>1119</v>
      </c>
      <c r="E35" s="57" t="s">
        <v>615</v>
      </c>
      <c r="F35" s="58">
        <v>92</v>
      </c>
      <c r="G35" s="59">
        <v>45.22</v>
      </c>
      <c r="H35" s="59">
        <v>19.87</v>
      </c>
      <c r="I35" s="59">
        <v>25.35</v>
      </c>
      <c r="J35" s="59">
        <v>3.22</v>
      </c>
      <c r="K35" s="59">
        <v>4160</v>
      </c>
      <c r="L35" s="59">
        <v>1828</v>
      </c>
      <c r="M35" s="59">
        <v>2332</v>
      </c>
      <c r="N35" s="59">
        <v>296</v>
      </c>
      <c r="O35" s="58" t="s">
        <v>616</v>
      </c>
      <c r="P35" s="58" t="s">
        <v>617</v>
      </c>
    </row>
    <row r="36" spans="1:16" ht="69.75" customHeight="1" x14ac:dyDescent="0.2">
      <c r="A36" s="163">
        <v>6</v>
      </c>
      <c r="B36" s="54" t="s">
        <v>120</v>
      </c>
      <c r="C36" s="55" t="s">
        <v>1120</v>
      </c>
      <c r="D36" s="56" t="s">
        <v>1121</v>
      </c>
      <c r="E36" s="57" t="s">
        <v>620</v>
      </c>
      <c r="F36" s="58">
        <v>0.13</v>
      </c>
      <c r="G36" s="59">
        <v>723.61</v>
      </c>
      <c r="H36" s="59">
        <v>223.19</v>
      </c>
      <c r="I36" s="59">
        <v>500.42</v>
      </c>
      <c r="J36" s="59">
        <v>56.02</v>
      </c>
      <c r="K36" s="59">
        <v>94</v>
      </c>
      <c r="L36" s="59">
        <v>29</v>
      </c>
      <c r="M36" s="59">
        <v>65</v>
      </c>
      <c r="N36" s="59">
        <v>7</v>
      </c>
      <c r="O36" s="58" t="s">
        <v>621</v>
      </c>
      <c r="P36" s="58" t="s">
        <v>622</v>
      </c>
    </row>
    <row r="37" spans="1:16" ht="76.5" x14ac:dyDescent="0.2">
      <c r="A37" s="163">
        <v>7</v>
      </c>
      <c r="B37" s="54" t="s">
        <v>125</v>
      </c>
      <c r="C37" s="55" t="s">
        <v>1122</v>
      </c>
      <c r="D37" s="56" t="s">
        <v>1123</v>
      </c>
      <c r="E37" s="57" t="s">
        <v>340</v>
      </c>
      <c r="F37" s="58">
        <v>21.16</v>
      </c>
      <c r="G37" s="59">
        <v>42.94</v>
      </c>
      <c r="H37" s="59">
        <v>4.3499999999999996</v>
      </c>
      <c r="I37" s="59">
        <v>31.63</v>
      </c>
      <c r="J37" s="58"/>
      <c r="K37" s="59">
        <v>908</v>
      </c>
      <c r="L37" s="59">
        <v>92</v>
      </c>
      <c r="M37" s="59">
        <v>669</v>
      </c>
      <c r="N37" s="58"/>
      <c r="O37" s="58" t="s">
        <v>107</v>
      </c>
      <c r="P37" s="58" t="s">
        <v>107</v>
      </c>
    </row>
    <row r="38" spans="1:16" ht="63" x14ac:dyDescent="0.2">
      <c r="A38" s="163">
        <v>8</v>
      </c>
      <c r="B38" s="54" t="s">
        <v>128</v>
      </c>
      <c r="C38" s="55" t="s">
        <v>1124</v>
      </c>
      <c r="D38" s="56" t="s">
        <v>1125</v>
      </c>
      <c r="E38" s="57" t="s">
        <v>340</v>
      </c>
      <c r="F38" s="58">
        <v>21.16</v>
      </c>
      <c r="G38" s="59">
        <v>10.86</v>
      </c>
      <c r="H38" s="58"/>
      <c r="I38" s="59">
        <v>10.86</v>
      </c>
      <c r="J38" s="58"/>
      <c r="K38" s="59">
        <v>230</v>
      </c>
      <c r="L38" s="58"/>
      <c r="M38" s="59">
        <v>230</v>
      </c>
      <c r="N38" s="58"/>
      <c r="O38" s="58" t="s">
        <v>107</v>
      </c>
      <c r="P38" s="58" t="s">
        <v>107</v>
      </c>
    </row>
    <row r="39" spans="1:16" ht="19.149999999999999" customHeight="1" x14ac:dyDescent="0.2">
      <c r="A39" s="647" t="s">
        <v>624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</row>
    <row r="40" spans="1:16" ht="42.75" customHeight="1" x14ac:dyDescent="0.2">
      <c r="A40" s="163">
        <v>9</v>
      </c>
      <c r="B40" s="54" t="s">
        <v>134</v>
      </c>
      <c r="C40" s="55" t="s">
        <v>1126</v>
      </c>
      <c r="D40" s="56" t="s">
        <v>1127</v>
      </c>
      <c r="E40" s="57" t="s">
        <v>99</v>
      </c>
      <c r="F40" s="58">
        <v>4.0999999999999996</v>
      </c>
      <c r="G40" s="59">
        <v>82.81</v>
      </c>
      <c r="H40" s="59">
        <v>70.099999999999994</v>
      </c>
      <c r="I40" s="59">
        <v>12.71</v>
      </c>
      <c r="J40" s="58"/>
      <c r="K40" s="59">
        <v>339</v>
      </c>
      <c r="L40" s="59">
        <v>287</v>
      </c>
      <c r="M40" s="59">
        <v>52</v>
      </c>
      <c r="N40" s="58"/>
      <c r="O40" s="58" t="s">
        <v>627</v>
      </c>
      <c r="P40" s="58" t="s">
        <v>107</v>
      </c>
    </row>
    <row r="41" spans="1:16" ht="42.75" customHeight="1" x14ac:dyDescent="0.2">
      <c r="A41" s="163">
        <v>10</v>
      </c>
      <c r="B41" s="54" t="s">
        <v>140</v>
      </c>
      <c r="C41" s="55" t="s">
        <v>1128</v>
      </c>
      <c r="D41" s="56" t="s">
        <v>1129</v>
      </c>
      <c r="E41" s="57" t="s">
        <v>99</v>
      </c>
      <c r="F41" s="58">
        <v>6.5</v>
      </c>
      <c r="G41" s="59">
        <v>159.53</v>
      </c>
      <c r="H41" s="59">
        <v>117.48</v>
      </c>
      <c r="I41" s="59">
        <v>42.05</v>
      </c>
      <c r="J41" s="58"/>
      <c r="K41" s="59">
        <v>1037</v>
      </c>
      <c r="L41" s="59">
        <v>764</v>
      </c>
      <c r="M41" s="59">
        <v>273</v>
      </c>
      <c r="N41" s="58"/>
      <c r="O41" s="58" t="s">
        <v>630</v>
      </c>
      <c r="P41" s="58" t="s">
        <v>107</v>
      </c>
    </row>
    <row r="42" spans="1:16" ht="52.5" customHeight="1" x14ac:dyDescent="0.2">
      <c r="A42" s="163">
        <v>11</v>
      </c>
      <c r="B42" s="54" t="s">
        <v>144</v>
      </c>
      <c r="C42" s="55" t="s">
        <v>1114</v>
      </c>
      <c r="D42" s="56" t="s">
        <v>1130</v>
      </c>
      <c r="E42" s="57" t="s">
        <v>604</v>
      </c>
      <c r="F42" s="58">
        <v>4.0999999999999996</v>
      </c>
      <c r="G42" s="59">
        <v>166.61</v>
      </c>
      <c r="H42" s="59">
        <v>126.13</v>
      </c>
      <c r="I42" s="59">
        <v>40.479999999999997</v>
      </c>
      <c r="J42" s="59">
        <v>6.52</v>
      </c>
      <c r="K42" s="59">
        <v>683</v>
      </c>
      <c r="L42" s="59">
        <v>517</v>
      </c>
      <c r="M42" s="59">
        <v>166</v>
      </c>
      <c r="N42" s="59">
        <v>27</v>
      </c>
      <c r="O42" s="58" t="s">
        <v>631</v>
      </c>
      <c r="P42" s="58" t="s">
        <v>632</v>
      </c>
    </row>
    <row r="43" spans="1:16" ht="81" customHeight="1" x14ac:dyDescent="0.2">
      <c r="A43" s="163">
        <v>12</v>
      </c>
      <c r="B43" s="54" t="s">
        <v>149</v>
      </c>
      <c r="C43" s="55" t="s">
        <v>1118</v>
      </c>
      <c r="D43" s="56" t="s">
        <v>1131</v>
      </c>
      <c r="E43" s="57" t="s">
        <v>615</v>
      </c>
      <c r="F43" s="58">
        <v>95</v>
      </c>
      <c r="G43" s="59">
        <v>45.22</v>
      </c>
      <c r="H43" s="59">
        <v>19.87</v>
      </c>
      <c r="I43" s="59">
        <v>25.35</v>
      </c>
      <c r="J43" s="59">
        <v>3.22</v>
      </c>
      <c r="K43" s="59">
        <v>4296</v>
      </c>
      <c r="L43" s="59">
        <v>1888</v>
      </c>
      <c r="M43" s="59">
        <v>2408</v>
      </c>
      <c r="N43" s="59">
        <v>306</v>
      </c>
      <c r="O43" s="58" t="s">
        <v>633</v>
      </c>
      <c r="P43" s="58" t="s">
        <v>634</v>
      </c>
    </row>
    <row r="44" spans="1:16" ht="53.25" customHeight="1" x14ac:dyDescent="0.2">
      <c r="A44" s="163">
        <v>13</v>
      </c>
      <c r="B44" s="54" t="s">
        <v>156</v>
      </c>
      <c r="C44" s="55" t="s">
        <v>1112</v>
      </c>
      <c r="D44" s="56" t="s">
        <v>1132</v>
      </c>
      <c r="E44" s="57" t="s">
        <v>604</v>
      </c>
      <c r="F44" s="58">
        <v>1.45</v>
      </c>
      <c r="G44" s="59">
        <v>217.62</v>
      </c>
      <c r="H44" s="59">
        <v>192.1</v>
      </c>
      <c r="I44" s="59">
        <v>25.52</v>
      </c>
      <c r="J44" s="59">
        <v>4.1100000000000003</v>
      </c>
      <c r="K44" s="59">
        <v>316</v>
      </c>
      <c r="L44" s="59">
        <v>279</v>
      </c>
      <c r="M44" s="59">
        <v>37</v>
      </c>
      <c r="N44" s="59">
        <v>6</v>
      </c>
      <c r="O44" s="58" t="s">
        <v>635</v>
      </c>
      <c r="P44" s="58" t="s">
        <v>636</v>
      </c>
    </row>
    <row r="45" spans="1:16" ht="76.5" customHeight="1" x14ac:dyDescent="0.2">
      <c r="A45" s="163">
        <v>14</v>
      </c>
      <c r="B45" s="54" t="s">
        <v>159</v>
      </c>
      <c r="C45" s="55" t="s">
        <v>1116</v>
      </c>
      <c r="D45" s="56" t="s">
        <v>1133</v>
      </c>
      <c r="E45" s="57" t="s">
        <v>356</v>
      </c>
      <c r="F45" s="58">
        <v>5.7</v>
      </c>
      <c r="G45" s="59">
        <v>26.04</v>
      </c>
      <c r="H45" s="59">
        <v>24.65</v>
      </c>
      <c r="I45" s="59">
        <v>1.39</v>
      </c>
      <c r="J45" s="58"/>
      <c r="K45" s="59">
        <v>149</v>
      </c>
      <c r="L45" s="59">
        <v>141</v>
      </c>
      <c r="M45" s="59">
        <v>8</v>
      </c>
      <c r="N45" s="58"/>
      <c r="O45" s="58" t="s">
        <v>637</v>
      </c>
      <c r="P45" s="58" t="s">
        <v>107</v>
      </c>
    </row>
    <row r="46" spans="1:16" ht="76.5" x14ac:dyDescent="0.2">
      <c r="A46" s="163">
        <v>15</v>
      </c>
      <c r="B46" s="54" t="s">
        <v>161</v>
      </c>
      <c r="C46" s="55" t="s">
        <v>1122</v>
      </c>
      <c r="D46" s="56" t="s">
        <v>1123</v>
      </c>
      <c r="E46" s="57" t="s">
        <v>340</v>
      </c>
      <c r="F46" s="58">
        <v>7.0449999999999999</v>
      </c>
      <c r="G46" s="59">
        <v>42.94</v>
      </c>
      <c r="H46" s="59">
        <v>4.3499999999999996</v>
      </c>
      <c r="I46" s="59">
        <v>31.63</v>
      </c>
      <c r="J46" s="58"/>
      <c r="K46" s="59">
        <v>303</v>
      </c>
      <c r="L46" s="59">
        <v>31</v>
      </c>
      <c r="M46" s="59">
        <v>223</v>
      </c>
      <c r="N46" s="58"/>
      <c r="O46" s="58" t="s">
        <v>107</v>
      </c>
      <c r="P46" s="58" t="s">
        <v>107</v>
      </c>
    </row>
    <row r="47" spans="1:16" ht="63" x14ac:dyDescent="0.2">
      <c r="A47" s="163">
        <v>16</v>
      </c>
      <c r="B47" s="54" t="s">
        <v>164</v>
      </c>
      <c r="C47" s="55" t="s">
        <v>1124</v>
      </c>
      <c r="D47" s="56" t="s">
        <v>1125</v>
      </c>
      <c r="E47" s="57" t="s">
        <v>340</v>
      </c>
      <c r="F47" s="58">
        <v>7.0449999999999999</v>
      </c>
      <c r="G47" s="59">
        <v>10.86</v>
      </c>
      <c r="H47" s="58"/>
      <c r="I47" s="59">
        <v>10.86</v>
      </c>
      <c r="J47" s="58"/>
      <c r="K47" s="59">
        <v>77</v>
      </c>
      <c r="L47" s="58"/>
      <c r="M47" s="59">
        <v>77</v>
      </c>
      <c r="N47" s="58"/>
      <c r="O47" s="58" t="s">
        <v>107</v>
      </c>
      <c r="P47" s="58" t="s">
        <v>107</v>
      </c>
    </row>
    <row r="48" spans="1:16" ht="19.149999999999999" customHeight="1" x14ac:dyDescent="0.2">
      <c r="A48" s="647" t="s">
        <v>639</v>
      </c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  <c r="P48" s="645"/>
    </row>
    <row r="49" spans="1:16" ht="42.75" customHeight="1" x14ac:dyDescent="0.2">
      <c r="A49" s="163">
        <v>17</v>
      </c>
      <c r="B49" s="54" t="s">
        <v>169</v>
      </c>
      <c r="C49" s="55" t="s">
        <v>1134</v>
      </c>
      <c r="D49" s="56" t="s">
        <v>1135</v>
      </c>
      <c r="E49" s="57" t="s">
        <v>361</v>
      </c>
      <c r="F49" s="58">
        <v>10.119999999999999</v>
      </c>
      <c r="G49" s="59">
        <v>1793.21</v>
      </c>
      <c r="H49" s="59">
        <v>172.47</v>
      </c>
      <c r="I49" s="59">
        <v>79.64</v>
      </c>
      <c r="J49" s="59">
        <v>2.5499999999999998</v>
      </c>
      <c r="K49" s="59">
        <v>18147</v>
      </c>
      <c r="L49" s="59">
        <v>1745</v>
      </c>
      <c r="M49" s="59">
        <v>806</v>
      </c>
      <c r="N49" s="59">
        <v>26</v>
      </c>
      <c r="O49" s="58" t="s">
        <v>642</v>
      </c>
      <c r="P49" s="58" t="s">
        <v>643</v>
      </c>
    </row>
    <row r="50" spans="1:16" ht="28.5" customHeight="1" x14ac:dyDescent="0.2">
      <c r="A50" s="163">
        <v>18</v>
      </c>
      <c r="B50" s="54" t="s">
        <v>171</v>
      </c>
      <c r="C50" s="55" t="s">
        <v>1136</v>
      </c>
      <c r="D50" s="56" t="s">
        <v>645</v>
      </c>
      <c r="E50" s="57" t="s">
        <v>575</v>
      </c>
      <c r="F50" s="58">
        <v>-0.253</v>
      </c>
      <c r="G50" s="59">
        <v>1530.03</v>
      </c>
      <c r="H50" s="58"/>
      <c r="I50" s="58"/>
      <c r="J50" s="58"/>
      <c r="K50" s="59">
        <v>-387</v>
      </c>
      <c r="L50" s="58"/>
      <c r="M50" s="58"/>
      <c r="N50" s="58"/>
      <c r="O50" s="58" t="s">
        <v>107</v>
      </c>
      <c r="P50" s="58" t="s">
        <v>107</v>
      </c>
    </row>
    <row r="51" spans="1:16" ht="25.5" customHeight="1" x14ac:dyDescent="0.2">
      <c r="A51" s="163">
        <v>19</v>
      </c>
      <c r="B51" s="54" t="s">
        <v>174</v>
      </c>
      <c r="C51" s="55" t="s">
        <v>1137</v>
      </c>
      <c r="D51" s="56" t="s">
        <v>647</v>
      </c>
      <c r="E51" s="57" t="s">
        <v>575</v>
      </c>
      <c r="F51" s="58">
        <v>-0.60719999999999996</v>
      </c>
      <c r="G51" s="59">
        <v>2606.9</v>
      </c>
      <c r="H51" s="58"/>
      <c r="I51" s="58"/>
      <c r="J51" s="58"/>
      <c r="K51" s="59">
        <v>-1583</v>
      </c>
      <c r="L51" s="58"/>
      <c r="M51" s="58"/>
      <c r="N51" s="58"/>
      <c r="O51" s="58" t="s">
        <v>107</v>
      </c>
      <c r="P51" s="58" t="s">
        <v>107</v>
      </c>
    </row>
    <row r="52" spans="1:16" ht="21" customHeight="1" x14ac:dyDescent="0.2">
      <c r="A52" s="163">
        <v>20</v>
      </c>
      <c r="B52" s="54" t="s">
        <v>177</v>
      </c>
      <c r="C52" s="55" t="s">
        <v>1138</v>
      </c>
      <c r="D52" s="56" t="s">
        <v>649</v>
      </c>
      <c r="E52" s="57" t="s">
        <v>575</v>
      </c>
      <c r="F52" s="58">
        <v>-1.9835199999999999</v>
      </c>
      <c r="G52" s="59">
        <v>3390</v>
      </c>
      <c r="H52" s="58"/>
      <c r="I52" s="58"/>
      <c r="J52" s="58"/>
      <c r="K52" s="59">
        <v>-6724</v>
      </c>
      <c r="L52" s="58"/>
      <c r="M52" s="58"/>
      <c r="N52" s="58"/>
      <c r="O52" s="58" t="s">
        <v>107</v>
      </c>
      <c r="P52" s="58" t="s">
        <v>107</v>
      </c>
    </row>
    <row r="53" spans="1:16" ht="24.75" customHeight="1" x14ac:dyDescent="0.2">
      <c r="A53" s="163">
        <v>21</v>
      </c>
      <c r="B53" s="54" t="s">
        <v>183</v>
      </c>
      <c r="C53" s="55" t="s">
        <v>1139</v>
      </c>
      <c r="D53" s="56" t="s">
        <v>651</v>
      </c>
      <c r="E53" s="57" t="s">
        <v>424</v>
      </c>
      <c r="F53" s="58">
        <v>-1113.2</v>
      </c>
      <c r="G53" s="59">
        <v>6.2</v>
      </c>
      <c r="H53" s="58"/>
      <c r="I53" s="58"/>
      <c r="J53" s="58"/>
      <c r="K53" s="59">
        <v>-6902</v>
      </c>
      <c r="L53" s="58"/>
      <c r="M53" s="58"/>
      <c r="N53" s="58"/>
      <c r="O53" s="58" t="s">
        <v>107</v>
      </c>
      <c r="P53" s="58" t="s">
        <v>107</v>
      </c>
    </row>
    <row r="54" spans="1:16" ht="24" customHeight="1" x14ac:dyDescent="0.2">
      <c r="A54" s="163">
        <v>22</v>
      </c>
      <c r="B54" s="54" t="s">
        <v>185</v>
      </c>
      <c r="C54" s="55" t="s">
        <v>1140</v>
      </c>
      <c r="D54" s="56" t="s">
        <v>653</v>
      </c>
      <c r="E54" s="57" t="s">
        <v>654</v>
      </c>
      <c r="F54" s="58">
        <v>354.2</v>
      </c>
      <c r="G54" s="59">
        <v>5.57</v>
      </c>
      <c r="H54" s="58"/>
      <c r="I54" s="58"/>
      <c r="J54" s="58"/>
      <c r="K54" s="59">
        <v>1973</v>
      </c>
      <c r="L54" s="58"/>
      <c r="M54" s="58"/>
      <c r="N54" s="58"/>
      <c r="O54" s="58" t="s">
        <v>107</v>
      </c>
      <c r="P54" s="58" t="s">
        <v>107</v>
      </c>
    </row>
    <row r="55" spans="1:16" ht="21" customHeight="1" x14ac:dyDescent="0.2">
      <c r="A55" s="163">
        <v>23</v>
      </c>
      <c r="B55" s="54" t="s">
        <v>189</v>
      </c>
      <c r="C55" s="55" t="s">
        <v>1141</v>
      </c>
      <c r="D55" s="56" t="s">
        <v>656</v>
      </c>
      <c r="E55" s="57" t="s">
        <v>424</v>
      </c>
      <c r="F55" s="58">
        <v>1113.2</v>
      </c>
      <c r="G55" s="59">
        <v>11.44</v>
      </c>
      <c r="H55" s="58"/>
      <c r="I55" s="58"/>
      <c r="J55" s="58"/>
      <c r="K55" s="59">
        <v>12735</v>
      </c>
      <c r="L55" s="58"/>
      <c r="M55" s="58"/>
      <c r="N55" s="58"/>
      <c r="O55" s="58" t="s">
        <v>107</v>
      </c>
      <c r="P55" s="58" t="s">
        <v>107</v>
      </c>
    </row>
    <row r="56" spans="1:16" ht="56.25" customHeight="1" x14ac:dyDescent="0.2">
      <c r="A56" s="163">
        <v>24</v>
      </c>
      <c r="B56" s="54" t="s">
        <v>193</v>
      </c>
      <c r="C56" s="55" t="s">
        <v>1142</v>
      </c>
      <c r="D56" s="56" t="s">
        <v>1143</v>
      </c>
      <c r="E56" s="57" t="s">
        <v>361</v>
      </c>
      <c r="F56" s="58">
        <v>10.119999999999999</v>
      </c>
      <c r="G56" s="59">
        <v>1528.29</v>
      </c>
      <c r="H56" s="59">
        <v>112.39</v>
      </c>
      <c r="I56" s="59">
        <v>69.459999999999994</v>
      </c>
      <c r="J56" s="59">
        <v>2.13</v>
      </c>
      <c r="K56" s="59">
        <v>15466</v>
      </c>
      <c r="L56" s="59">
        <v>1137</v>
      </c>
      <c r="M56" s="59">
        <v>703</v>
      </c>
      <c r="N56" s="59">
        <v>22</v>
      </c>
      <c r="O56" s="58" t="s">
        <v>659</v>
      </c>
      <c r="P56" s="58" t="s">
        <v>660</v>
      </c>
    </row>
    <row r="57" spans="1:16" ht="21" customHeight="1" x14ac:dyDescent="0.2">
      <c r="A57" s="163">
        <v>25</v>
      </c>
      <c r="B57" s="54" t="s">
        <v>196</v>
      </c>
      <c r="C57" s="55" t="s">
        <v>1138</v>
      </c>
      <c r="D57" s="56" t="s">
        <v>649</v>
      </c>
      <c r="E57" s="57" t="s">
        <v>575</v>
      </c>
      <c r="F57" s="58">
        <v>-1.9835199999999999</v>
      </c>
      <c r="G57" s="59">
        <v>3390</v>
      </c>
      <c r="H57" s="58"/>
      <c r="I57" s="58"/>
      <c r="J57" s="58"/>
      <c r="K57" s="59">
        <v>-6724</v>
      </c>
      <c r="L57" s="58"/>
      <c r="M57" s="58"/>
      <c r="N57" s="58"/>
      <c r="O57" s="58" t="s">
        <v>107</v>
      </c>
      <c r="P57" s="58" t="s">
        <v>107</v>
      </c>
    </row>
    <row r="58" spans="1:16" ht="21.75" customHeight="1" x14ac:dyDescent="0.2">
      <c r="A58" s="163">
        <v>26</v>
      </c>
      <c r="B58" s="54" t="s">
        <v>198</v>
      </c>
      <c r="C58" s="55" t="s">
        <v>1139</v>
      </c>
      <c r="D58" s="56" t="s">
        <v>651</v>
      </c>
      <c r="E58" s="57" t="s">
        <v>424</v>
      </c>
      <c r="F58" s="58">
        <v>-1113.2</v>
      </c>
      <c r="G58" s="59">
        <v>6.2</v>
      </c>
      <c r="H58" s="58"/>
      <c r="I58" s="58"/>
      <c r="J58" s="58"/>
      <c r="K58" s="59">
        <v>-6902</v>
      </c>
      <c r="L58" s="58"/>
      <c r="M58" s="58"/>
      <c r="N58" s="58"/>
      <c r="O58" s="58" t="s">
        <v>107</v>
      </c>
      <c r="P58" s="58" t="s">
        <v>107</v>
      </c>
    </row>
    <row r="59" spans="1:16" ht="22.5" customHeight="1" x14ac:dyDescent="0.2">
      <c r="A59" s="163">
        <v>27</v>
      </c>
      <c r="B59" s="54" t="s">
        <v>199</v>
      </c>
      <c r="C59" s="55" t="s">
        <v>1141</v>
      </c>
      <c r="D59" s="56" t="s">
        <v>656</v>
      </c>
      <c r="E59" s="57" t="s">
        <v>424</v>
      </c>
      <c r="F59" s="58">
        <v>1113.2</v>
      </c>
      <c r="G59" s="59">
        <v>11.44</v>
      </c>
      <c r="H59" s="58"/>
      <c r="I59" s="58"/>
      <c r="J59" s="58"/>
      <c r="K59" s="59">
        <v>12735</v>
      </c>
      <c r="L59" s="58"/>
      <c r="M59" s="58"/>
      <c r="N59" s="58"/>
      <c r="O59" s="58" t="s">
        <v>107</v>
      </c>
      <c r="P59" s="58" t="s">
        <v>107</v>
      </c>
    </row>
    <row r="60" spans="1:16" ht="52.5" customHeight="1" x14ac:dyDescent="0.2">
      <c r="A60" s="163">
        <v>28</v>
      </c>
      <c r="B60" s="54" t="s">
        <v>201</v>
      </c>
      <c r="C60" s="55" t="s">
        <v>1144</v>
      </c>
      <c r="D60" s="56" t="s">
        <v>1145</v>
      </c>
      <c r="E60" s="57" t="s">
        <v>663</v>
      </c>
      <c r="F60" s="58">
        <v>10.119999999999999</v>
      </c>
      <c r="G60" s="59">
        <v>4790.38</v>
      </c>
      <c r="H60" s="59">
        <v>453.58</v>
      </c>
      <c r="I60" s="59">
        <v>131.85</v>
      </c>
      <c r="J60" s="59">
        <v>7.79</v>
      </c>
      <c r="K60" s="59">
        <v>48478</v>
      </c>
      <c r="L60" s="59">
        <v>4590</v>
      </c>
      <c r="M60" s="59">
        <v>1334</v>
      </c>
      <c r="N60" s="59">
        <v>79</v>
      </c>
      <c r="O60" s="58" t="s">
        <v>664</v>
      </c>
      <c r="P60" s="58" t="s">
        <v>665</v>
      </c>
    </row>
    <row r="61" spans="1:16" ht="34.5" customHeight="1" x14ac:dyDescent="0.2">
      <c r="A61" s="163">
        <v>29</v>
      </c>
      <c r="B61" s="54" t="s">
        <v>203</v>
      </c>
      <c r="C61" s="55" t="s">
        <v>1146</v>
      </c>
      <c r="D61" s="56" t="s">
        <v>667</v>
      </c>
      <c r="E61" s="57" t="s">
        <v>367</v>
      </c>
      <c r="F61" s="58">
        <v>-62.541600000000003</v>
      </c>
      <c r="G61" s="59">
        <v>539.5</v>
      </c>
      <c r="H61" s="58"/>
      <c r="I61" s="58"/>
      <c r="J61" s="58"/>
      <c r="K61" s="59">
        <v>-33741</v>
      </c>
      <c r="L61" s="58"/>
      <c r="M61" s="58"/>
      <c r="N61" s="58"/>
      <c r="O61" s="58" t="s">
        <v>107</v>
      </c>
      <c r="P61" s="58" t="s">
        <v>107</v>
      </c>
    </row>
    <row r="62" spans="1:16" ht="54.75" customHeight="1" x14ac:dyDescent="0.2">
      <c r="A62" s="163">
        <v>30</v>
      </c>
      <c r="B62" s="54" t="s">
        <v>206</v>
      </c>
      <c r="C62" s="55" t="s">
        <v>1147</v>
      </c>
      <c r="D62" s="56" t="s">
        <v>1148</v>
      </c>
      <c r="E62" s="57" t="s">
        <v>663</v>
      </c>
      <c r="F62" s="58">
        <v>30.36</v>
      </c>
      <c r="G62" s="59">
        <v>4492.93</v>
      </c>
      <c r="H62" s="59">
        <v>351.19</v>
      </c>
      <c r="I62" s="59">
        <v>126.24</v>
      </c>
      <c r="J62" s="59">
        <v>7.79</v>
      </c>
      <c r="K62" s="59">
        <v>136406</v>
      </c>
      <c r="L62" s="59">
        <v>10662</v>
      </c>
      <c r="M62" s="59">
        <v>3833</v>
      </c>
      <c r="N62" s="59">
        <v>237</v>
      </c>
      <c r="O62" s="58" t="s">
        <v>670</v>
      </c>
      <c r="P62" s="58" t="s">
        <v>671</v>
      </c>
    </row>
    <row r="63" spans="1:16" ht="35.25" customHeight="1" x14ac:dyDescent="0.2">
      <c r="A63" s="163">
        <v>31</v>
      </c>
      <c r="B63" s="54" t="s">
        <v>209</v>
      </c>
      <c r="C63" s="55" t="s">
        <v>1146</v>
      </c>
      <c r="D63" s="56" t="s">
        <v>667</v>
      </c>
      <c r="E63" s="57" t="s">
        <v>367</v>
      </c>
      <c r="F63" s="58">
        <v>-187.62479999999999</v>
      </c>
      <c r="G63" s="59">
        <v>539.5</v>
      </c>
      <c r="H63" s="58"/>
      <c r="I63" s="58"/>
      <c r="J63" s="58"/>
      <c r="K63" s="59">
        <v>-101224</v>
      </c>
      <c r="L63" s="58"/>
      <c r="M63" s="58"/>
      <c r="N63" s="58"/>
      <c r="O63" s="58" t="s">
        <v>107</v>
      </c>
      <c r="P63" s="58" t="s">
        <v>107</v>
      </c>
    </row>
    <row r="64" spans="1:16" ht="36.75" customHeight="1" x14ac:dyDescent="0.2">
      <c r="A64" s="163">
        <v>32</v>
      </c>
      <c r="B64" s="54" t="s">
        <v>214</v>
      </c>
      <c r="C64" s="55" t="s">
        <v>1149</v>
      </c>
      <c r="D64" s="56" t="s">
        <v>673</v>
      </c>
      <c r="E64" s="57" t="s">
        <v>367</v>
      </c>
      <c r="F64" s="58">
        <v>208.47</v>
      </c>
      <c r="G64" s="59">
        <v>797.01</v>
      </c>
      <c r="H64" s="58"/>
      <c r="I64" s="58"/>
      <c r="J64" s="58"/>
      <c r="K64" s="59">
        <v>166153</v>
      </c>
      <c r="L64" s="58"/>
      <c r="M64" s="58"/>
      <c r="N64" s="58"/>
      <c r="O64" s="58" t="s">
        <v>107</v>
      </c>
      <c r="P64" s="58" t="s">
        <v>107</v>
      </c>
    </row>
    <row r="65" spans="1:16" ht="41.25" customHeight="1" x14ac:dyDescent="0.2">
      <c r="A65" s="163">
        <v>33</v>
      </c>
      <c r="B65" s="54" t="s">
        <v>217</v>
      </c>
      <c r="C65" s="55" t="s">
        <v>1150</v>
      </c>
      <c r="D65" s="56" t="s">
        <v>1151</v>
      </c>
      <c r="E65" s="57" t="s">
        <v>457</v>
      </c>
      <c r="F65" s="58">
        <v>20.239999999999998</v>
      </c>
      <c r="G65" s="59">
        <v>5532.19</v>
      </c>
      <c r="H65" s="59">
        <v>231.37</v>
      </c>
      <c r="I65" s="59">
        <v>33.92</v>
      </c>
      <c r="J65" s="59">
        <v>2.82</v>
      </c>
      <c r="K65" s="59">
        <v>111972</v>
      </c>
      <c r="L65" s="59">
        <v>4683</v>
      </c>
      <c r="M65" s="59">
        <v>687</v>
      </c>
      <c r="N65" s="59">
        <v>57</v>
      </c>
      <c r="O65" s="58" t="s">
        <v>676</v>
      </c>
      <c r="P65" s="58" t="s">
        <v>677</v>
      </c>
    </row>
    <row r="66" spans="1:16" ht="33" customHeight="1" x14ac:dyDescent="0.2">
      <c r="A66" s="163">
        <v>34</v>
      </c>
      <c r="B66" s="54" t="s">
        <v>219</v>
      </c>
      <c r="C66" s="55" t="s">
        <v>1152</v>
      </c>
      <c r="D66" s="56" t="s">
        <v>679</v>
      </c>
      <c r="E66" s="57" t="s">
        <v>424</v>
      </c>
      <c r="F66" s="58">
        <v>-2064.48</v>
      </c>
      <c r="G66" s="59">
        <v>44.18</v>
      </c>
      <c r="H66" s="58"/>
      <c r="I66" s="58"/>
      <c r="J66" s="58"/>
      <c r="K66" s="59">
        <v>-91209</v>
      </c>
      <c r="L66" s="58"/>
      <c r="M66" s="58"/>
      <c r="N66" s="58"/>
      <c r="O66" s="58" t="s">
        <v>107</v>
      </c>
      <c r="P66" s="58" t="s">
        <v>107</v>
      </c>
    </row>
    <row r="67" spans="1:16" ht="15.75" customHeight="1" x14ac:dyDescent="0.2">
      <c r="A67" s="163">
        <v>35</v>
      </c>
      <c r="B67" s="54" t="s">
        <v>223</v>
      </c>
      <c r="C67" s="55" t="s">
        <v>1153</v>
      </c>
      <c r="D67" s="56" t="s">
        <v>681</v>
      </c>
      <c r="E67" s="57" t="s">
        <v>575</v>
      </c>
      <c r="F67" s="58">
        <v>-2.79312</v>
      </c>
      <c r="G67" s="59">
        <v>1681</v>
      </c>
      <c r="H67" s="58"/>
      <c r="I67" s="58"/>
      <c r="J67" s="58"/>
      <c r="K67" s="59">
        <v>-4695</v>
      </c>
      <c r="L67" s="58"/>
      <c r="M67" s="58"/>
      <c r="N67" s="58"/>
      <c r="O67" s="58" t="s">
        <v>107</v>
      </c>
      <c r="P67" s="58" t="s">
        <v>107</v>
      </c>
    </row>
    <row r="68" spans="1:16" ht="15.75" customHeight="1" x14ac:dyDescent="0.2">
      <c r="A68" s="163">
        <v>36</v>
      </c>
      <c r="B68" s="54" t="s">
        <v>226</v>
      </c>
      <c r="C68" s="55" t="s">
        <v>1138</v>
      </c>
      <c r="D68" s="56" t="s">
        <v>649</v>
      </c>
      <c r="E68" s="57" t="s">
        <v>575</v>
      </c>
      <c r="F68" s="58">
        <v>-0.97152000000000005</v>
      </c>
      <c r="G68" s="59">
        <v>3390</v>
      </c>
      <c r="H68" s="58"/>
      <c r="I68" s="58"/>
      <c r="J68" s="58"/>
      <c r="K68" s="59">
        <v>-3293</v>
      </c>
      <c r="L68" s="58"/>
      <c r="M68" s="58"/>
      <c r="N68" s="58"/>
      <c r="O68" s="58" t="s">
        <v>107</v>
      </c>
      <c r="P68" s="58" t="s">
        <v>107</v>
      </c>
    </row>
    <row r="69" spans="1:16" ht="24.75" customHeight="1" x14ac:dyDescent="0.2">
      <c r="A69" s="163">
        <v>37</v>
      </c>
      <c r="B69" s="54" t="s">
        <v>229</v>
      </c>
      <c r="C69" s="55" t="s">
        <v>1154</v>
      </c>
      <c r="D69" s="56" t="s">
        <v>683</v>
      </c>
      <c r="E69" s="57" t="s">
        <v>424</v>
      </c>
      <c r="F69" s="58">
        <v>2064.48</v>
      </c>
      <c r="G69" s="59">
        <v>63.71</v>
      </c>
      <c r="H69" s="58"/>
      <c r="I69" s="58"/>
      <c r="J69" s="58"/>
      <c r="K69" s="59">
        <v>131528</v>
      </c>
      <c r="L69" s="58"/>
      <c r="M69" s="58"/>
      <c r="N69" s="58"/>
      <c r="O69" s="58" t="s">
        <v>107</v>
      </c>
      <c r="P69" s="58" t="s">
        <v>107</v>
      </c>
    </row>
    <row r="70" spans="1:16" ht="9.75" customHeight="1" x14ac:dyDescent="0.2">
      <c r="A70" s="163">
        <v>38</v>
      </c>
      <c r="B70" s="54" t="s">
        <v>231</v>
      </c>
      <c r="C70" s="55" t="s">
        <v>1140</v>
      </c>
      <c r="D70" s="56" t="s">
        <v>653</v>
      </c>
      <c r="E70" s="57" t="s">
        <v>654</v>
      </c>
      <c r="F70" s="58">
        <v>354.2</v>
      </c>
      <c r="G70" s="59">
        <v>5.57</v>
      </c>
      <c r="H70" s="58"/>
      <c r="I70" s="58"/>
      <c r="J70" s="58"/>
      <c r="K70" s="59">
        <v>1973</v>
      </c>
      <c r="L70" s="58"/>
      <c r="M70" s="58"/>
      <c r="N70" s="58"/>
      <c r="O70" s="58" t="s">
        <v>107</v>
      </c>
      <c r="P70" s="58" t="s">
        <v>107</v>
      </c>
    </row>
    <row r="71" spans="1:16" ht="42.75" customHeight="1" x14ac:dyDescent="0.2">
      <c r="A71" s="163">
        <v>39</v>
      </c>
      <c r="B71" s="54" t="s">
        <v>234</v>
      </c>
      <c r="C71" s="55" t="s">
        <v>1155</v>
      </c>
      <c r="D71" s="56" t="s">
        <v>1156</v>
      </c>
      <c r="E71" s="57" t="s">
        <v>604</v>
      </c>
      <c r="F71" s="58">
        <v>10.119999999999999</v>
      </c>
      <c r="G71" s="59">
        <v>5840.15</v>
      </c>
      <c r="H71" s="59">
        <v>141.44999999999999</v>
      </c>
      <c r="I71" s="59">
        <v>42.72</v>
      </c>
      <c r="J71" s="59">
        <v>2.83</v>
      </c>
      <c r="K71" s="59">
        <v>59102</v>
      </c>
      <c r="L71" s="59">
        <v>1431</v>
      </c>
      <c r="M71" s="59">
        <v>432</v>
      </c>
      <c r="N71" s="59">
        <v>29</v>
      </c>
      <c r="O71" s="58" t="s">
        <v>686</v>
      </c>
      <c r="P71" s="58" t="s">
        <v>687</v>
      </c>
    </row>
    <row r="72" spans="1:16" ht="19.5" customHeight="1" x14ac:dyDescent="0.2">
      <c r="A72" s="163">
        <v>40</v>
      </c>
      <c r="B72" s="54" t="s">
        <v>236</v>
      </c>
      <c r="C72" s="55" t="s">
        <v>1157</v>
      </c>
      <c r="D72" s="56" t="s">
        <v>689</v>
      </c>
      <c r="E72" s="57" t="s">
        <v>424</v>
      </c>
      <c r="F72" s="58">
        <v>-1153.68</v>
      </c>
      <c r="G72" s="59">
        <v>25.42</v>
      </c>
      <c r="H72" s="58"/>
      <c r="I72" s="58"/>
      <c r="J72" s="58"/>
      <c r="K72" s="59">
        <v>-29327</v>
      </c>
      <c r="L72" s="58"/>
      <c r="M72" s="58"/>
      <c r="N72" s="58"/>
      <c r="O72" s="58" t="s">
        <v>107</v>
      </c>
      <c r="P72" s="58" t="s">
        <v>107</v>
      </c>
    </row>
    <row r="73" spans="1:16" ht="15.75" customHeight="1" x14ac:dyDescent="0.2">
      <c r="A73" s="163">
        <v>41</v>
      </c>
      <c r="B73" s="54" t="s">
        <v>238</v>
      </c>
      <c r="C73" s="55" t="s">
        <v>1158</v>
      </c>
      <c r="D73" s="56" t="s">
        <v>691</v>
      </c>
      <c r="E73" s="57" t="s">
        <v>424</v>
      </c>
      <c r="F73" s="58">
        <v>1153.68</v>
      </c>
      <c r="G73" s="59">
        <v>14.88</v>
      </c>
      <c r="H73" s="58"/>
      <c r="I73" s="58"/>
      <c r="J73" s="58"/>
      <c r="K73" s="59">
        <v>17167</v>
      </c>
      <c r="L73" s="58"/>
      <c r="M73" s="58"/>
      <c r="N73" s="58"/>
      <c r="O73" s="58" t="s">
        <v>107</v>
      </c>
      <c r="P73" s="58" t="s">
        <v>107</v>
      </c>
    </row>
    <row r="74" spans="1:16" ht="16.5" customHeight="1" x14ac:dyDescent="0.2">
      <c r="A74" s="163">
        <v>42</v>
      </c>
      <c r="B74" s="54" t="s">
        <v>241</v>
      </c>
      <c r="C74" s="55" t="s">
        <v>1159</v>
      </c>
      <c r="D74" s="56" t="s">
        <v>693</v>
      </c>
      <c r="E74" s="57" t="s">
        <v>424</v>
      </c>
      <c r="F74" s="58">
        <v>-1173.92</v>
      </c>
      <c r="G74" s="59">
        <v>21.73</v>
      </c>
      <c r="H74" s="58"/>
      <c r="I74" s="58"/>
      <c r="J74" s="58"/>
      <c r="K74" s="59">
        <v>-25509</v>
      </c>
      <c r="L74" s="58"/>
      <c r="M74" s="58"/>
      <c r="N74" s="58"/>
      <c r="O74" s="58" t="s">
        <v>107</v>
      </c>
      <c r="P74" s="58" t="s">
        <v>107</v>
      </c>
    </row>
    <row r="75" spans="1:16" ht="15" customHeight="1" x14ac:dyDescent="0.2">
      <c r="A75" s="163">
        <v>43</v>
      </c>
      <c r="B75" s="54" t="s">
        <v>244</v>
      </c>
      <c r="C75" s="55" t="s">
        <v>1141</v>
      </c>
      <c r="D75" s="56" t="s">
        <v>656</v>
      </c>
      <c r="E75" s="57" t="s">
        <v>424</v>
      </c>
      <c r="F75" s="58">
        <v>1173.92</v>
      </c>
      <c r="G75" s="59">
        <v>11.44</v>
      </c>
      <c r="H75" s="58"/>
      <c r="I75" s="58"/>
      <c r="J75" s="58"/>
      <c r="K75" s="59">
        <v>13430</v>
      </c>
      <c r="L75" s="58"/>
      <c r="M75" s="58"/>
      <c r="N75" s="58"/>
      <c r="O75" s="58" t="s">
        <v>107</v>
      </c>
      <c r="P75" s="58" t="s">
        <v>107</v>
      </c>
    </row>
    <row r="76" spans="1:16" ht="42.75" customHeight="1" x14ac:dyDescent="0.2">
      <c r="A76" s="163">
        <v>44</v>
      </c>
      <c r="B76" s="54" t="s">
        <v>247</v>
      </c>
      <c r="C76" s="55" t="s">
        <v>1120</v>
      </c>
      <c r="D76" s="56" t="s">
        <v>1160</v>
      </c>
      <c r="E76" s="57" t="s">
        <v>620</v>
      </c>
      <c r="F76" s="58">
        <v>0.13</v>
      </c>
      <c r="G76" s="59">
        <v>1130.1099999999999</v>
      </c>
      <c r="H76" s="59">
        <v>318.83999999999997</v>
      </c>
      <c r="I76" s="59">
        <v>714.88</v>
      </c>
      <c r="J76" s="59">
        <v>80.03</v>
      </c>
      <c r="K76" s="59">
        <v>147</v>
      </c>
      <c r="L76" s="59">
        <v>41</v>
      </c>
      <c r="M76" s="59">
        <v>93</v>
      </c>
      <c r="N76" s="59">
        <v>10</v>
      </c>
      <c r="O76" s="58" t="s">
        <v>695</v>
      </c>
      <c r="P76" s="58" t="s">
        <v>696</v>
      </c>
    </row>
    <row r="77" spans="1:16" ht="15.75" customHeight="1" x14ac:dyDescent="0.2">
      <c r="A77" s="163">
        <v>45</v>
      </c>
      <c r="B77" s="54" t="s">
        <v>249</v>
      </c>
      <c r="C77" s="55" t="s">
        <v>1161</v>
      </c>
      <c r="D77" s="56" t="s">
        <v>698</v>
      </c>
      <c r="E77" s="57" t="s">
        <v>575</v>
      </c>
      <c r="F77" s="58">
        <v>0.01</v>
      </c>
      <c r="G77" s="59">
        <v>9369.11</v>
      </c>
      <c r="H77" s="58"/>
      <c r="I77" s="58"/>
      <c r="J77" s="58"/>
      <c r="K77" s="59">
        <v>94</v>
      </c>
      <c r="L77" s="58"/>
      <c r="M77" s="58"/>
      <c r="N77" s="58"/>
      <c r="O77" s="58" t="s">
        <v>107</v>
      </c>
      <c r="P77" s="58" t="s">
        <v>107</v>
      </c>
    </row>
    <row r="78" spans="1:16" ht="22.5" customHeight="1" x14ac:dyDescent="0.2">
      <c r="A78" s="163">
        <v>46</v>
      </c>
      <c r="B78" s="54" t="s">
        <v>253</v>
      </c>
      <c r="C78" s="55" t="s">
        <v>1162</v>
      </c>
      <c r="D78" s="56" t="s">
        <v>700</v>
      </c>
      <c r="E78" s="57" t="s">
        <v>575</v>
      </c>
      <c r="F78" s="58">
        <v>0.13</v>
      </c>
      <c r="G78" s="59">
        <v>9537.08</v>
      </c>
      <c r="H78" s="58"/>
      <c r="I78" s="58"/>
      <c r="J78" s="58"/>
      <c r="K78" s="59">
        <v>1240</v>
      </c>
      <c r="L78" s="58"/>
      <c r="M78" s="58"/>
      <c r="N78" s="58"/>
      <c r="O78" s="58" t="s">
        <v>107</v>
      </c>
      <c r="P78" s="58" t="s">
        <v>107</v>
      </c>
    </row>
    <row r="79" spans="1:16" ht="19.149999999999999" customHeight="1" x14ac:dyDescent="0.2">
      <c r="A79" s="647" t="s">
        <v>702</v>
      </c>
      <c r="B79" s="645"/>
      <c r="C79" s="645"/>
      <c r="D79" s="645"/>
      <c r="E79" s="645"/>
      <c r="F79" s="645"/>
      <c r="G79" s="645"/>
      <c r="H79" s="645"/>
      <c r="I79" s="645"/>
      <c r="J79" s="645"/>
      <c r="K79" s="645"/>
      <c r="L79" s="645"/>
      <c r="M79" s="645"/>
      <c r="N79" s="645"/>
      <c r="O79" s="645"/>
      <c r="P79" s="645"/>
    </row>
    <row r="80" spans="1:16" ht="45.75" customHeight="1" x14ac:dyDescent="0.2">
      <c r="A80" s="163">
        <v>47</v>
      </c>
      <c r="B80" s="54" t="s">
        <v>256</v>
      </c>
      <c r="C80" s="55" t="s">
        <v>1134</v>
      </c>
      <c r="D80" s="56" t="s">
        <v>1163</v>
      </c>
      <c r="E80" s="57" t="s">
        <v>361</v>
      </c>
      <c r="F80" s="58">
        <v>7.15</v>
      </c>
      <c r="G80" s="59">
        <v>1793.21</v>
      </c>
      <c r="H80" s="59">
        <v>172.47</v>
      </c>
      <c r="I80" s="59">
        <v>79.64</v>
      </c>
      <c r="J80" s="59">
        <v>2.5499999999999998</v>
      </c>
      <c r="K80" s="59">
        <v>12821</v>
      </c>
      <c r="L80" s="59">
        <v>1233</v>
      </c>
      <c r="M80" s="59">
        <v>569</v>
      </c>
      <c r="N80" s="59">
        <v>18</v>
      </c>
      <c r="O80" s="58" t="s">
        <v>703</v>
      </c>
      <c r="P80" s="58" t="s">
        <v>704</v>
      </c>
    </row>
    <row r="81" spans="1:16" ht="30" customHeight="1" x14ac:dyDescent="0.2">
      <c r="A81" s="163">
        <v>48</v>
      </c>
      <c r="B81" s="54" t="s">
        <v>258</v>
      </c>
      <c r="C81" s="55" t="s">
        <v>1136</v>
      </c>
      <c r="D81" s="56" t="s">
        <v>645</v>
      </c>
      <c r="E81" s="57" t="s">
        <v>575</v>
      </c>
      <c r="F81" s="58">
        <v>-0.17874999999999999</v>
      </c>
      <c r="G81" s="59">
        <v>1530.03</v>
      </c>
      <c r="H81" s="58"/>
      <c r="I81" s="58"/>
      <c r="J81" s="58"/>
      <c r="K81" s="59">
        <v>-273</v>
      </c>
      <c r="L81" s="58"/>
      <c r="M81" s="58"/>
      <c r="N81" s="58"/>
      <c r="O81" s="58" t="s">
        <v>107</v>
      </c>
      <c r="P81" s="58" t="s">
        <v>107</v>
      </c>
    </row>
    <row r="82" spans="1:16" ht="28.5" customHeight="1" x14ac:dyDescent="0.2">
      <c r="A82" s="163">
        <v>49</v>
      </c>
      <c r="B82" s="54" t="s">
        <v>261</v>
      </c>
      <c r="C82" s="55" t="s">
        <v>1137</v>
      </c>
      <c r="D82" s="56" t="s">
        <v>647</v>
      </c>
      <c r="E82" s="57" t="s">
        <v>575</v>
      </c>
      <c r="F82" s="58">
        <v>-0.42899999999999999</v>
      </c>
      <c r="G82" s="59">
        <v>2606.9</v>
      </c>
      <c r="H82" s="58"/>
      <c r="I82" s="58"/>
      <c r="J82" s="58"/>
      <c r="K82" s="59">
        <v>-1118</v>
      </c>
      <c r="L82" s="58"/>
      <c r="M82" s="58"/>
      <c r="N82" s="58"/>
      <c r="O82" s="58" t="s">
        <v>107</v>
      </c>
      <c r="P82" s="58" t="s">
        <v>107</v>
      </c>
    </row>
    <row r="83" spans="1:16" ht="15" customHeight="1" x14ac:dyDescent="0.2">
      <c r="A83" s="163">
        <v>50</v>
      </c>
      <c r="B83" s="54" t="s">
        <v>263</v>
      </c>
      <c r="C83" s="55" t="s">
        <v>1138</v>
      </c>
      <c r="D83" s="56" t="s">
        <v>649</v>
      </c>
      <c r="E83" s="57" t="s">
        <v>575</v>
      </c>
      <c r="F83" s="58">
        <v>-1.4014</v>
      </c>
      <c r="G83" s="59">
        <v>3390</v>
      </c>
      <c r="H83" s="58"/>
      <c r="I83" s="58"/>
      <c r="J83" s="58"/>
      <c r="K83" s="59">
        <v>-4751</v>
      </c>
      <c r="L83" s="58"/>
      <c r="M83" s="58"/>
      <c r="N83" s="58"/>
      <c r="O83" s="58" t="s">
        <v>107</v>
      </c>
      <c r="P83" s="58" t="s">
        <v>107</v>
      </c>
    </row>
    <row r="84" spans="1:16" ht="23.25" customHeight="1" x14ac:dyDescent="0.2">
      <c r="A84" s="163">
        <v>51</v>
      </c>
      <c r="B84" s="54" t="s">
        <v>265</v>
      </c>
      <c r="C84" s="55" t="s">
        <v>1139</v>
      </c>
      <c r="D84" s="56" t="s">
        <v>651</v>
      </c>
      <c r="E84" s="57" t="s">
        <v>424</v>
      </c>
      <c r="F84" s="58">
        <v>-786.5</v>
      </c>
      <c r="G84" s="59">
        <v>6.2</v>
      </c>
      <c r="H84" s="58"/>
      <c r="I84" s="58"/>
      <c r="J84" s="58"/>
      <c r="K84" s="59">
        <v>-4876</v>
      </c>
      <c r="L84" s="58"/>
      <c r="M84" s="58"/>
      <c r="N84" s="58"/>
      <c r="O84" s="58" t="s">
        <v>107</v>
      </c>
      <c r="P84" s="58" t="s">
        <v>107</v>
      </c>
    </row>
    <row r="85" spans="1:16" ht="15" customHeight="1" x14ac:dyDescent="0.2">
      <c r="A85" s="163">
        <v>52</v>
      </c>
      <c r="B85" s="54" t="s">
        <v>268</v>
      </c>
      <c r="C85" s="55" t="s">
        <v>1140</v>
      </c>
      <c r="D85" s="56" t="s">
        <v>653</v>
      </c>
      <c r="E85" s="57" t="s">
        <v>654</v>
      </c>
      <c r="F85" s="58">
        <v>250.25</v>
      </c>
      <c r="G85" s="59">
        <v>5.57</v>
      </c>
      <c r="H85" s="58"/>
      <c r="I85" s="58"/>
      <c r="J85" s="58"/>
      <c r="K85" s="59">
        <v>1394</v>
      </c>
      <c r="L85" s="58"/>
      <c r="M85" s="58"/>
      <c r="N85" s="58"/>
      <c r="O85" s="58" t="s">
        <v>107</v>
      </c>
      <c r="P85" s="58" t="s">
        <v>107</v>
      </c>
    </row>
    <row r="86" spans="1:16" ht="12.75" customHeight="1" x14ac:dyDescent="0.2">
      <c r="A86" s="163">
        <v>53</v>
      </c>
      <c r="B86" s="54" t="s">
        <v>274</v>
      </c>
      <c r="C86" s="55" t="s">
        <v>1141</v>
      </c>
      <c r="D86" s="56" t="s">
        <v>656</v>
      </c>
      <c r="E86" s="57" t="s">
        <v>424</v>
      </c>
      <c r="F86" s="58">
        <v>786.5</v>
      </c>
      <c r="G86" s="59">
        <v>11.44</v>
      </c>
      <c r="H86" s="58"/>
      <c r="I86" s="58"/>
      <c r="J86" s="58"/>
      <c r="K86" s="59">
        <v>8998</v>
      </c>
      <c r="L86" s="58"/>
      <c r="M86" s="58"/>
      <c r="N86" s="58"/>
      <c r="O86" s="58" t="s">
        <v>107</v>
      </c>
      <c r="P86" s="58" t="s">
        <v>107</v>
      </c>
    </row>
    <row r="87" spans="1:16" ht="60" customHeight="1" x14ac:dyDescent="0.2">
      <c r="A87" s="163">
        <v>54</v>
      </c>
      <c r="B87" s="54" t="s">
        <v>279</v>
      </c>
      <c r="C87" s="55" t="s">
        <v>1142</v>
      </c>
      <c r="D87" s="56" t="s">
        <v>1164</v>
      </c>
      <c r="E87" s="57" t="s">
        <v>361</v>
      </c>
      <c r="F87" s="58">
        <v>7.15</v>
      </c>
      <c r="G87" s="59">
        <v>1528.29</v>
      </c>
      <c r="H87" s="59">
        <v>112.39</v>
      </c>
      <c r="I87" s="59">
        <v>69.459999999999994</v>
      </c>
      <c r="J87" s="59">
        <v>2.13</v>
      </c>
      <c r="K87" s="59">
        <v>10928</v>
      </c>
      <c r="L87" s="59">
        <v>804</v>
      </c>
      <c r="M87" s="59">
        <v>497</v>
      </c>
      <c r="N87" s="59">
        <v>15</v>
      </c>
      <c r="O87" s="58" t="s">
        <v>705</v>
      </c>
      <c r="P87" s="58" t="s">
        <v>706</v>
      </c>
    </row>
    <row r="88" spans="1:16" ht="26.25" customHeight="1" x14ac:dyDescent="0.2">
      <c r="A88" s="163">
        <v>55</v>
      </c>
      <c r="B88" s="54" t="s">
        <v>284</v>
      </c>
      <c r="C88" s="55" t="s">
        <v>1139</v>
      </c>
      <c r="D88" s="56" t="s">
        <v>651</v>
      </c>
      <c r="E88" s="57" t="s">
        <v>424</v>
      </c>
      <c r="F88" s="58">
        <v>-786.5</v>
      </c>
      <c r="G88" s="59">
        <v>6.2</v>
      </c>
      <c r="H88" s="58"/>
      <c r="I88" s="58"/>
      <c r="J88" s="58"/>
      <c r="K88" s="59">
        <v>-4876</v>
      </c>
      <c r="L88" s="58"/>
      <c r="M88" s="58"/>
      <c r="N88" s="58"/>
      <c r="O88" s="58" t="s">
        <v>107</v>
      </c>
      <c r="P88" s="58" t="s">
        <v>107</v>
      </c>
    </row>
    <row r="89" spans="1:16" ht="17.25" customHeight="1" x14ac:dyDescent="0.2">
      <c r="A89" s="163">
        <v>56</v>
      </c>
      <c r="B89" s="54" t="s">
        <v>286</v>
      </c>
      <c r="C89" s="55" t="s">
        <v>1138</v>
      </c>
      <c r="D89" s="56" t="s">
        <v>649</v>
      </c>
      <c r="E89" s="57" t="s">
        <v>575</v>
      </c>
      <c r="F89" s="58">
        <v>-1.4014</v>
      </c>
      <c r="G89" s="59">
        <v>3390</v>
      </c>
      <c r="H89" s="58"/>
      <c r="I89" s="58"/>
      <c r="J89" s="58"/>
      <c r="K89" s="59">
        <v>-4751</v>
      </c>
      <c r="L89" s="58"/>
      <c r="M89" s="58"/>
      <c r="N89" s="58"/>
      <c r="O89" s="58" t="s">
        <v>107</v>
      </c>
      <c r="P89" s="58" t="s">
        <v>107</v>
      </c>
    </row>
    <row r="90" spans="1:16" ht="21" customHeight="1" x14ac:dyDescent="0.2">
      <c r="A90" s="163">
        <v>57</v>
      </c>
      <c r="B90" s="54" t="s">
        <v>288</v>
      </c>
      <c r="C90" s="55" t="s">
        <v>1141</v>
      </c>
      <c r="D90" s="56" t="s">
        <v>656</v>
      </c>
      <c r="E90" s="57" t="s">
        <v>424</v>
      </c>
      <c r="F90" s="58">
        <v>786.5</v>
      </c>
      <c r="G90" s="59">
        <v>11.44</v>
      </c>
      <c r="H90" s="58"/>
      <c r="I90" s="58"/>
      <c r="J90" s="58"/>
      <c r="K90" s="59">
        <v>8998</v>
      </c>
      <c r="L90" s="58"/>
      <c r="M90" s="58"/>
      <c r="N90" s="58"/>
      <c r="O90" s="58" t="s">
        <v>107</v>
      </c>
      <c r="P90" s="58" t="s">
        <v>107</v>
      </c>
    </row>
    <row r="91" spans="1:16" ht="54.75" customHeight="1" x14ac:dyDescent="0.2">
      <c r="A91" s="163">
        <v>58</v>
      </c>
      <c r="B91" s="54" t="s">
        <v>293</v>
      </c>
      <c r="C91" s="55" t="s">
        <v>1144</v>
      </c>
      <c r="D91" s="56" t="s">
        <v>1165</v>
      </c>
      <c r="E91" s="57" t="s">
        <v>663</v>
      </c>
      <c r="F91" s="58">
        <v>7.15</v>
      </c>
      <c r="G91" s="59">
        <v>4790.38</v>
      </c>
      <c r="H91" s="59">
        <v>453.58</v>
      </c>
      <c r="I91" s="59">
        <v>131.85</v>
      </c>
      <c r="J91" s="59">
        <v>7.79</v>
      </c>
      <c r="K91" s="59">
        <v>34251</v>
      </c>
      <c r="L91" s="59">
        <v>3243</v>
      </c>
      <c r="M91" s="59">
        <v>943</v>
      </c>
      <c r="N91" s="59">
        <v>56</v>
      </c>
      <c r="O91" s="58" t="s">
        <v>707</v>
      </c>
      <c r="P91" s="58" t="s">
        <v>708</v>
      </c>
    </row>
    <row r="92" spans="1:16" ht="33" customHeight="1" x14ac:dyDescent="0.2">
      <c r="A92" s="163">
        <v>59</v>
      </c>
      <c r="B92" s="54" t="s">
        <v>295</v>
      </c>
      <c r="C92" s="55" t="s">
        <v>1146</v>
      </c>
      <c r="D92" s="56" t="s">
        <v>667</v>
      </c>
      <c r="E92" s="57" t="s">
        <v>367</v>
      </c>
      <c r="F92" s="58">
        <v>-44.186999999999998</v>
      </c>
      <c r="G92" s="59">
        <v>539.5</v>
      </c>
      <c r="H92" s="58"/>
      <c r="I92" s="58"/>
      <c r="J92" s="58"/>
      <c r="K92" s="59">
        <v>-23839</v>
      </c>
      <c r="L92" s="58"/>
      <c r="M92" s="58"/>
      <c r="N92" s="58"/>
      <c r="O92" s="58" t="s">
        <v>107</v>
      </c>
      <c r="P92" s="58" t="s">
        <v>107</v>
      </c>
    </row>
    <row r="93" spans="1:16" ht="67.5" customHeight="1" x14ac:dyDescent="0.2">
      <c r="A93" s="163">
        <v>60</v>
      </c>
      <c r="B93" s="54" t="s">
        <v>300</v>
      </c>
      <c r="C93" s="55" t="s">
        <v>1147</v>
      </c>
      <c r="D93" s="56" t="s">
        <v>1166</v>
      </c>
      <c r="E93" s="57" t="s">
        <v>663</v>
      </c>
      <c r="F93" s="58">
        <v>21.45</v>
      </c>
      <c r="G93" s="59">
        <v>4492.93</v>
      </c>
      <c r="H93" s="59">
        <v>351.19</v>
      </c>
      <c r="I93" s="59">
        <v>126.24</v>
      </c>
      <c r="J93" s="59">
        <v>7.79</v>
      </c>
      <c r="K93" s="59">
        <v>96373</v>
      </c>
      <c r="L93" s="59">
        <v>7533</v>
      </c>
      <c r="M93" s="59">
        <v>2708</v>
      </c>
      <c r="N93" s="59">
        <v>167</v>
      </c>
      <c r="O93" s="58" t="s">
        <v>710</v>
      </c>
      <c r="P93" s="58" t="s">
        <v>711</v>
      </c>
    </row>
    <row r="94" spans="1:16" ht="36" customHeight="1" x14ac:dyDescent="0.2">
      <c r="A94" s="163">
        <v>61</v>
      </c>
      <c r="B94" s="54" t="s">
        <v>307</v>
      </c>
      <c r="C94" s="55" t="s">
        <v>1146</v>
      </c>
      <c r="D94" s="56" t="s">
        <v>667</v>
      </c>
      <c r="E94" s="57" t="s">
        <v>367</v>
      </c>
      <c r="F94" s="58">
        <v>-132.56100000000001</v>
      </c>
      <c r="G94" s="59">
        <v>539.5</v>
      </c>
      <c r="H94" s="58"/>
      <c r="I94" s="58"/>
      <c r="J94" s="58"/>
      <c r="K94" s="59">
        <v>-71517</v>
      </c>
      <c r="L94" s="58"/>
      <c r="M94" s="58"/>
      <c r="N94" s="58"/>
      <c r="O94" s="58" t="s">
        <v>107</v>
      </c>
      <c r="P94" s="58" t="s">
        <v>107</v>
      </c>
    </row>
    <row r="95" spans="1:16" ht="40.5" customHeight="1" x14ac:dyDescent="0.2">
      <c r="A95" s="163">
        <v>62</v>
      </c>
      <c r="B95" s="54" t="s">
        <v>310</v>
      </c>
      <c r="C95" s="55" t="s">
        <v>1149</v>
      </c>
      <c r="D95" s="56" t="s">
        <v>673</v>
      </c>
      <c r="E95" s="57" t="s">
        <v>367</v>
      </c>
      <c r="F95" s="58">
        <v>147.29</v>
      </c>
      <c r="G95" s="59">
        <v>797.01</v>
      </c>
      <c r="H95" s="58"/>
      <c r="I95" s="58"/>
      <c r="J95" s="58"/>
      <c r="K95" s="59">
        <v>117392</v>
      </c>
      <c r="L95" s="58"/>
      <c r="M95" s="58"/>
      <c r="N95" s="58"/>
      <c r="O95" s="58" t="s">
        <v>107</v>
      </c>
      <c r="P95" s="58" t="s">
        <v>107</v>
      </c>
    </row>
    <row r="96" spans="1:16" ht="39.75" customHeight="1" x14ac:dyDescent="0.2">
      <c r="A96" s="163">
        <v>63</v>
      </c>
      <c r="B96" s="54" t="s">
        <v>313</v>
      </c>
      <c r="C96" s="55" t="s">
        <v>1150</v>
      </c>
      <c r="D96" s="56" t="s">
        <v>1167</v>
      </c>
      <c r="E96" s="57" t="s">
        <v>457</v>
      </c>
      <c r="F96" s="58">
        <v>14.3</v>
      </c>
      <c r="G96" s="59">
        <v>5532.19</v>
      </c>
      <c r="H96" s="59">
        <v>231.37</v>
      </c>
      <c r="I96" s="59">
        <v>33.92</v>
      </c>
      <c r="J96" s="59">
        <v>2.82</v>
      </c>
      <c r="K96" s="59">
        <v>79111</v>
      </c>
      <c r="L96" s="59">
        <v>3309</v>
      </c>
      <c r="M96" s="59">
        <v>485</v>
      </c>
      <c r="N96" s="59">
        <v>40</v>
      </c>
      <c r="O96" s="58" t="s">
        <v>712</v>
      </c>
      <c r="P96" s="58" t="s">
        <v>713</v>
      </c>
    </row>
    <row r="97" spans="1:16" ht="33.75" customHeight="1" x14ac:dyDescent="0.2">
      <c r="A97" s="163">
        <v>64</v>
      </c>
      <c r="B97" s="54" t="s">
        <v>315</v>
      </c>
      <c r="C97" s="55" t="s">
        <v>1152</v>
      </c>
      <c r="D97" s="56" t="s">
        <v>679</v>
      </c>
      <c r="E97" s="57" t="s">
        <v>424</v>
      </c>
      <c r="F97" s="58">
        <v>-1458.6</v>
      </c>
      <c r="G97" s="59">
        <v>44.18</v>
      </c>
      <c r="H97" s="58"/>
      <c r="I97" s="58"/>
      <c r="J97" s="58"/>
      <c r="K97" s="59">
        <v>-64441</v>
      </c>
      <c r="L97" s="58"/>
      <c r="M97" s="58"/>
      <c r="N97" s="58"/>
      <c r="O97" s="58" t="s">
        <v>107</v>
      </c>
      <c r="P97" s="58" t="s">
        <v>107</v>
      </c>
    </row>
    <row r="98" spans="1:16" ht="14.25" customHeight="1" x14ac:dyDescent="0.2">
      <c r="A98" s="163">
        <v>65</v>
      </c>
      <c r="B98" s="54" t="s">
        <v>317</v>
      </c>
      <c r="C98" s="55" t="s">
        <v>1153</v>
      </c>
      <c r="D98" s="56" t="s">
        <v>681</v>
      </c>
      <c r="E98" s="57" t="s">
        <v>575</v>
      </c>
      <c r="F98" s="58">
        <v>-1.9734</v>
      </c>
      <c r="G98" s="59">
        <v>1681</v>
      </c>
      <c r="H98" s="58"/>
      <c r="I98" s="58"/>
      <c r="J98" s="58"/>
      <c r="K98" s="59">
        <v>-3317</v>
      </c>
      <c r="L98" s="58"/>
      <c r="M98" s="58"/>
      <c r="N98" s="58"/>
      <c r="O98" s="58" t="s">
        <v>107</v>
      </c>
      <c r="P98" s="58" t="s">
        <v>107</v>
      </c>
    </row>
    <row r="99" spans="1:16" ht="16.5" customHeight="1" x14ac:dyDescent="0.2">
      <c r="A99" s="163">
        <v>66</v>
      </c>
      <c r="B99" s="54" t="s">
        <v>319</v>
      </c>
      <c r="C99" s="55" t="s">
        <v>1138</v>
      </c>
      <c r="D99" s="56" t="s">
        <v>649</v>
      </c>
      <c r="E99" s="57" t="s">
        <v>575</v>
      </c>
      <c r="F99" s="58">
        <v>-0.68640000000000001</v>
      </c>
      <c r="G99" s="59">
        <v>3390</v>
      </c>
      <c r="H99" s="58"/>
      <c r="I99" s="58"/>
      <c r="J99" s="58"/>
      <c r="K99" s="59">
        <v>-2327</v>
      </c>
      <c r="L99" s="58"/>
      <c r="M99" s="58"/>
      <c r="N99" s="58"/>
      <c r="O99" s="58" t="s">
        <v>107</v>
      </c>
      <c r="P99" s="58" t="s">
        <v>107</v>
      </c>
    </row>
    <row r="100" spans="1:16" ht="26.25" customHeight="1" x14ac:dyDescent="0.2">
      <c r="A100" s="163">
        <v>67</v>
      </c>
      <c r="B100" s="54" t="s">
        <v>322</v>
      </c>
      <c r="C100" s="55" t="s">
        <v>1154</v>
      </c>
      <c r="D100" s="56" t="s">
        <v>683</v>
      </c>
      <c r="E100" s="57" t="s">
        <v>424</v>
      </c>
      <c r="F100" s="58">
        <v>1472.9</v>
      </c>
      <c r="G100" s="59">
        <v>63.71</v>
      </c>
      <c r="H100" s="58"/>
      <c r="I100" s="58"/>
      <c r="J100" s="58"/>
      <c r="K100" s="59">
        <v>93838</v>
      </c>
      <c r="L100" s="58"/>
      <c r="M100" s="58"/>
      <c r="N100" s="58"/>
      <c r="O100" s="58" t="s">
        <v>107</v>
      </c>
      <c r="P100" s="58" t="s">
        <v>107</v>
      </c>
    </row>
    <row r="101" spans="1:16" ht="15.75" customHeight="1" x14ac:dyDescent="0.2">
      <c r="A101" s="163">
        <v>68</v>
      </c>
      <c r="B101" s="54" t="s">
        <v>325</v>
      </c>
      <c r="C101" s="55" t="s">
        <v>1140</v>
      </c>
      <c r="D101" s="56" t="s">
        <v>653</v>
      </c>
      <c r="E101" s="57" t="s">
        <v>654</v>
      </c>
      <c r="F101" s="58">
        <v>250.25</v>
      </c>
      <c r="G101" s="59">
        <v>5.57</v>
      </c>
      <c r="H101" s="58"/>
      <c r="I101" s="58"/>
      <c r="J101" s="58"/>
      <c r="K101" s="59">
        <v>1394</v>
      </c>
      <c r="L101" s="58"/>
      <c r="M101" s="58"/>
      <c r="N101" s="58"/>
      <c r="O101" s="58" t="s">
        <v>107</v>
      </c>
      <c r="P101" s="58" t="s">
        <v>107</v>
      </c>
    </row>
    <row r="102" spans="1:16" ht="43.5" customHeight="1" x14ac:dyDescent="0.2">
      <c r="A102" s="163">
        <v>69</v>
      </c>
      <c r="B102" s="54" t="s">
        <v>327</v>
      </c>
      <c r="C102" s="55" t="s">
        <v>1155</v>
      </c>
      <c r="D102" s="56" t="s">
        <v>1168</v>
      </c>
      <c r="E102" s="57" t="s">
        <v>604</v>
      </c>
      <c r="F102" s="58">
        <v>7.15</v>
      </c>
      <c r="G102" s="59">
        <v>5840.15</v>
      </c>
      <c r="H102" s="59">
        <v>141.44999999999999</v>
      </c>
      <c r="I102" s="59">
        <v>42.72</v>
      </c>
      <c r="J102" s="59">
        <v>2.83</v>
      </c>
      <c r="K102" s="59">
        <v>41756</v>
      </c>
      <c r="L102" s="59">
        <v>1011</v>
      </c>
      <c r="M102" s="59">
        <v>305</v>
      </c>
      <c r="N102" s="59">
        <v>20</v>
      </c>
      <c r="O102" s="58" t="s">
        <v>714</v>
      </c>
      <c r="P102" s="58" t="s">
        <v>715</v>
      </c>
    </row>
    <row r="103" spans="1:16" ht="18.75" customHeight="1" x14ac:dyDescent="0.2">
      <c r="A103" s="163">
        <v>70</v>
      </c>
      <c r="B103" s="54" t="s">
        <v>329</v>
      </c>
      <c r="C103" s="55" t="s">
        <v>1157</v>
      </c>
      <c r="D103" s="56" t="s">
        <v>689</v>
      </c>
      <c r="E103" s="57" t="s">
        <v>424</v>
      </c>
      <c r="F103" s="58">
        <v>-815.1</v>
      </c>
      <c r="G103" s="59">
        <v>25.42</v>
      </c>
      <c r="H103" s="58"/>
      <c r="I103" s="58"/>
      <c r="J103" s="58"/>
      <c r="K103" s="59">
        <v>-20720</v>
      </c>
      <c r="L103" s="58"/>
      <c r="M103" s="58"/>
      <c r="N103" s="58"/>
      <c r="O103" s="58" t="s">
        <v>107</v>
      </c>
      <c r="P103" s="58" t="s">
        <v>107</v>
      </c>
    </row>
    <row r="104" spans="1:16" ht="17.25" customHeight="1" x14ac:dyDescent="0.2">
      <c r="A104" s="163">
        <v>71</v>
      </c>
      <c r="B104" s="54" t="s">
        <v>337</v>
      </c>
      <c r="C104" s="55" t="s">
        <v>1158</v>
      </c>
      <c r="D104" s="56" t="s">
        <v>691</v>
      </c>
      <c r="E104" s="57" t="s">
        <v>424</v>
      </c>
      <c r="F104" s="58">
        <v>815.1</v>
      </c>
      <c r="G104" s="59">
        <v>14.88</v>
      </c>
      <c r="H104" s="58"/>
      <c r="I104" s="58"/>
      <c r="J104" s="58"/>
      <c r="K104" s="59">
        <v>12129</v>
      </c>
      <c r="L104" s="58"/>
      <c r="M104" s="58"/>
      <c r="N104" s="58"/>
      <c r="O104" s="58" t="s">
        <v>107</v>
      </c>
      <c r="P104" s="58" t="s">
        <v>107</v>
      </c>
    </row>
    <row r="105" spans="1:16" ht="15.75" customHeight="1" x14ac:dyDescent="0.2">
      <c r="A105" s="163">
        <v>72</v>
      </c>
      <c r="B105" s="54" t="s">
        <v>341</v>
      </c>
      <c r="C105" s="55" t="s">
        <v>1159</v>
      </c>
      <c r="D105" s="56" t="s">
        <v>693</v>
      </c>
      <c r="E105" s="57" t="s">
        <v>424</v>
      </c>
      <c r="F105" s="58">
        <v>-829.4</v>
      </c>
      <c r="G105" s="59">
        <v>21.73</v>
      </c>
      <c r="H105" s="58"/>
      <c r="I105" s="58"/>
      <c r="J105" s="58"/>
      <c r="K105" s="59">
        <v>-18023</v>
      </c>
      <c r="L105" s="58"/>
      <c r="M105" s="58"/>
      <c r="N105" s="58"/>
      <c r="O105" s="58" t="s">
        <v>107</v>
      </c>
      <c r="P105" s="58" t="s">
        <v>107</v>
      </c>
    </row>
    <row r="106" spans="1:16" ht="12" customHeight="1" x14ac:dyDescent="0.2">
      <c r="A106" s="163">
        <v>73</v>
      </c>
      <c r="B106" s="54" t="s">
        <v>716</v>
      </c>
      <c r="C106" s="55" t="s">
        <v>1141</v>
      </c>
      <c r="D106" s="56" t="s">
        <v>656</v>
      </c>
      <c r="E106" s="57" t="s">
        <v>424</v>
      </c>
      <c r="F106" s="58">
        <v>829.4</v>
      </c>
      <c r="G106" s="59">
        <v>11.44</v>
      </c>
      <c r="H106" s="58"/>
      <c r="I106" s="58"/>
      <c r="J106" s="58"/>
      <c r="K106" s="59">
        <v>9488</v>
      </c>
      <c r="L106" s="58"/>
      <c r="M106" s="58"/>
      <c r="N106" s="58"/>
      <c r="O106" s="58" t="s">
        <v>107</v>
      </c>
      <c r="P106" s="58" t="s">
        <v>107</v>
      </c>
    </row>
    <row r="107" spans="1:16" ht="19.149999999999999" customHeight="1" x14ac:dyDescent="0.2">
      <c r="A107" s="647" t="s">
        <v>718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645"/>
      <c r="L107" s="645"/>
      <c r="M107" s="645"/>
      <c r="N107" s="645"/>
      <c r="O107" s="645"/>
      <c r="P107" s="645"/>
    </row>
    <row r="108" spans="1:16" ht="53.25" customHeight="1" x14ac:dyDescent="0.2">
      <c r="A108" s="163">
        <v>74</v>
      </c>
      <c r="B108" s="54" t="s">
        <v>719</v>
      </c>
      <c r="C108" s="55" t="s">
        <v>1144</v>
      </c>
      <c r="D108" s="56" t="s">
        <v>1169</v>
      </c>
      <c r="E108" s="57" t="s">
        <v>663</v>
      </c>
      <c r="F108" s="58">
        <v>2.5</v>
      </c>
      <c r="G108" s="59">
        <v>4790.38</v>
      </c>
      <c r="H108" s="59">
        <v>453.58</v>
      </c>
      <c r="I108" s="59">
        <v>131.85</v>
      </c>
      <c r="J108" s="59">
        <v>7.79</v>
      </c>
      <c r="K108" s="59">
        <v>11976</v>
      </c>
      <c r="L108" s="59">
        <v>1134</v>
      </c>
      <c r="M108" s="59">
        <v>330</v>
      </c>
      <c r="N108" s="59">
        <v>19</v>
      </c>
      <c r="O108" s="58" t="s">
        <v>720</v>
      </c>
      <c r="P108" s="58" t="s">
        <v>721</v>
      </c>
    </row>
    <row r="109" spans="1:16" ht="35.25" customHeight="1" x14ac:dyDescent="0.2">
      <c r="A109" s="163">
        <v>75</v>
      </c>
      <c r="B109" s="54" t="s">
        <v>722</v>
      </c>
      <c r="C109" s="55" t="s">
        <v>1146</v>
      </c>
      <c r="D109" s="56" t="s">
        <v>667</v>
      </c>
      <c r="E109" s="57" t="s">
        <v>367</v>
      </c>
      <c r="F109" s="58">
        <v>-15.45</v>
      </c>
      <c r="G109" s="59">
        <v>539.5</v>
      </c>
      <c r="H109" s="58"/>
      <c r="I109" s="58"/>
      <c r="J109" s="58"/>
      <c r="K109" s="59">
        <v>-8335</v>
      </c>
      <c r="L109" s="58"/>
      <c r="M109" s="58"/>
      <c r="N109" s="58"/>
      <c r="O109" s="58" t="s">
        <v>107</v>
      </c>
      <c r="P109" s="58" t="s">
        <v>107</v>
      </c>
    </row>
    <row r="110" spans="1:16" ht="49.5" customHeight="1" x14ac:dyDescent="0.2">
      <c r="A110" s="163">
        <v>76</v>
      </c>
      <c r="B110" s="54" t="s">
        <v>723</v>
      </c>
      <c r="C110" s="55" t="s">
        <v>1147</v>
      </c>
      <c r="D110" s="56" t="s">
        <v>1170</v>
      </c>
      <c r="E110" s="57" t="s">
        <v>663</v>
      </c>
      <c r="F110" s="58">
        <v>7.5</v>
      </c>
      <c r="G110" s="59">
        <v>4492.93</v>
      </c>
      <c r="H110" s="59">
        <v>351.19</v>
      </c>
      <c r="I110" s="59">
        <v>126.24</v>
      </c>
      <c r="J110" s="59">
        <v>7.79</v>
      </c>
      <c r="K110" s="59">
        <v>33697</v>
      </c>
      <c r="L110" s="59">
        <v>2634</v>
      </c>
      <c r="M110" s="59">
        <v>947</v>
      </c>
      <c r="N110" s="59">
        <v>58</v>
      </c>
      <c r="O110" s="58" t="s">
        <v>724</v>
      </c>
      <c r="P110" s="58" t="s">
        <v>725</v>
      </c>
    </row>
    <row r="111" spans="1:16" ht="33" customHeight="1" x14ac:dyDescent="0.2">
      <c r="A111" s="163">
        <v>77</v>
      </c>
      <c r="B111" s="54" t="s">
        <v>726</v>
      </c>
      <c r="C111" s="55" t="s">
        <v>1146</v>
      </c>
      <c r="D111" s="56" t="s">
        <v>667</v>
      </c>
      <c r="E111" s="57" t="s">
        <v>367</v>
      </c>
      <c r="F111" s="58">
        <v>-46.35</v>
      </c>
      <c r="G111" s="59">
        <v>539.5</v>
      </c>
      <c r="H111" s="58"/>
      <c r="I111" s="58"/>
      <c r="J111" s="58"/>
      <c r="K111" s="59">
        <v>-25006</v>
      </c>
      <c r="L111" s="58"/>
      <c r="M111" s="58"/>
      <c r="N111" s="58"/>
      <c r="O111" s="58" t="s">
        <v>107</v>
      </c>
      <c r="P111" s="58" t="s">
        <v>107</v>
      </c>
    </row>
    <row r="112" spans="1:16" ht="36.75" customHeight="1" x14ac:dyDescent="0.2">
      <c r="A112" s="163">
        <v>78</v>
      </c>
      <c r="B112" s="54" t="s">
        <v>727</v>
      </c>
      <c r="C112" s="55" t="s">
        <v>1149</v>
      </c>
      <c r="D112" s="56" t="s">
        <v>673</v>
      </c>
      <c r="E112" s="57" t="s">
        <v>367</v>
      </c>
      <c r="F112" s="58">
        <v>51.5</v>
      </c>
      <c r="G112" s="59">
        <v>797.01</v>
      </c>
      <c r="H112" s="58"/>
      <c r="I112" s="58"/>
      <c r="J112" s="58"/>
      <c r="K112" s="59">
        <v>41046</v>
      </c>
      <c r="L112" s="58"/>
      <c r="M112" s="58"/>
      <c r="N112" s="58"/>
      <c r="O112" s="58" t="s">
        <v>107</v>
      </c>
      <c r="P112" s="58" t="s">
        <v>107</v>
      </c>
    </row>
    <row r="113" spans="1:16" ht="53.25" customHeight="1" x14ac:dyDescent="0.2">
      <c r="A113" s="163">
        <v>79</v>
      </c>
      <c r="B113" s="54" t="s">
        <v>728</v>
      </c>
      <c r="C113" s="55" t="s">
        <v>1171</v>
      </c>
      <c r="D113" s="56" t="s">
        <v>1172</v>
      </c>
      <c r="E113" s="57" t="s">
        <v>131</v>
      </c>
      <c r="F113" s="58">
        <v>3.25</v>
      </c>
      <c r="G113" s="59">
        <v>1131.3800000000001</v>
      </c>
      <c r="H113" s="59">
        <v>177.63</v>
      </c>
      <c r="I113" s="59">
        <v>26.61</v>
      </c>
      <c r="J113" s="59">
        <v>4.53</v>
      </c>
      <c r="K113" s="59">
        <v>3676</v>
      </c>
      <c r="L113" s="59">
        <v>577</v>
      </c>
      <c r="M113" s="59">
        <v>86</v>
      </c>
      <c r="N113" s="59">
        <v>15</v>
      </c>
      <c r="O113" s="58" t="s">
        <v>731</v>
      </c>
      <c r="P113" s="58" t="s">
        <v>732</v>
      </c>
    </row>
    <row r="114" spans="1:16" ht="33" customHeight="1" x14ac:dyDescent="0.2">
      <c r="A114" s="163">
        <v>80</v>
      </c>
      <c r="B114" s="54" t="s">
        <v>733</v>
      </c>
      <c r="C114" s="55" t="s">
        <v>1173</v>
      </c>
      <c r="D114" s="56" t="s">
        <v>735</v>
      </c>
      <c r="E114" s="57" t="s">
        <v>367</v>
      </c>
      <c r="F114" s="58">
        <v>-5.85</v>
      </c>
      <c r="G114" s="59">
        <v>475.02</v>
      </c>
      <c r="H114" s="58"/>
      <c r="I114" s="58"/>
      <c r="J114" s="58"/>
      <c r="K114" s="59">
        <v>-2779</v>
      </c>
      <c r="L114" s="58"/>
      <c r="M114" s="58"/>
      <c r="N114" s="58"/>
      <c r="O114" s="58" t="s">
        <v>107</v>
      </c>
      <c r="P114" s="58" t="s">
        <v>107</v>
      </c>
    </row>
    <row r="115" spans="1:16" ht="33.75" customHeight="1" x14ac:dyDescent="0.2">
      <c r="A115" s="163">
        <v>81</v>
      </c>
      <c r="B115" s="54" t="s">
        <v>736</v>
      </c>
      <c r="C115" s="55" t="s">
        <v>1174</v>
      </c>
      <c r="D115" s="56" t="s">
        <v>738</v>
      </c>
      <c r="E115" s="57" t="s">
        <v>367</v>
      </c>
      <c r="F115" s="58">
        <v>5.85</v>
      </c>
      <c r="G115" s="59">
        <v>962.5</v>
      </c>
      <c r="H115" s="58"/>
      <c r="I115" s="58"/>
      <c r="J115" s="58"/>
      <c r="K115" s="59">
        <v>5631</v>
      </c>
      <c r="L115" s="58"/>
      <c r="M115" s="58"/>
      <c r="N115" s="58"/>
      <c r="O115" s="58" t="s">
        <v>107</v>
      </c>
      <c r="P115" s="58" t="s">
        <v>107</v>
      </c>
    </row>
    <row r="116" spans="1:16" ht="42" customHeight="1" x14ac:dyDescent="0.2">
      <c r="A116" s="163">
        <v>82</v>
      </c>
      <c r="B116" s="54" t="s">
        <v>739</v>
      </c>
      <c r="C116" s="55" t="s">
        <v>1175</v>
      </c>
      <c r="D116" s="56" t="s">
        <v>1176</v>
      </c>
      <c r="E116" s="57" t="s">
        <v>742</v>
      </c>
      <c r="F116" s="58">
        <v>0.66</v>
      </c>
      <c r="G116" s="59">
        <v>1826.59</v>
      </c>
      <c r="H116" s="59">
        <v>197.55</v>
      </c>
      <c r="I116" s="59">
        <v>33.46</v>
      </c>
      <c r="J116" s="58"/>
      <c r="K116" s="59">
        <v>1205</v>
      </c>
      <c r="L116" s="59">
        <v>130</v>
      </c>
      <c r="M116" s="59">
        <v>22</v>
      </c>
      <c r="N116" s="58"/>
      <c r="O116" s="58" t="s">
        <v>743</v>
      </c>
      <c r="P116" s="58" t="s">
        <v>107</v>
      </c>
    </row>
    <row r="117" spans="1:16" ht="41.25" customHeight="1" x14ac:dyDescent="0.2">
      <c r="A117" s="163">
        <v>83</v>
      </c>
      <c r="B117" s="54" t="s">
        <v>744</v>
      </c>
      <c r="C117" s="55" t="s">
        <v>1177</v>
      </c>
      <c r="D117" s="56" t="s">
        <v>1178</v>
      </c>
      <c r="E117" s="57" t="s">
        <v>361</v>
      </c>
      <c r="F117" s="58">
        <v>3.25</v>
      </c>
      <c r="G117" s="59">
        <v>955.01</v>
      </c>
      <c r="H117" s="59">
        <v>71.81</v>
      </c>
      <c r="I117" s="59">
        <v>31.7</v>
      </c>
      <c r="J117" s="59">
        <v>1.84</v>
      </c>
      <c r="K117" s="59">
        <v>3103</v>
      </c>
      <c r="L117" s="59">
        <v>233</v>
      </c>
      <c r="M117" s="59">
        <v>103</v>
      </c>
      <c r="N117" s="59">
        <v>6</v>
      </c>
      <c r="O117" s="58" t="s">
        <v>747</v>
      </c>
      <c r="P117" s="58" t="s">
        <v>748</v>
      </c>
    </row>
    <row r="118" spans="1:16" ht="27" customHeight="1" x14ac:dyDescent="0.2">
      <c r="A118" s="163">
        <v>84</v>
      </c>
      <c r="B118" s="54" t="s">
        <v>749</v>
      </c>
      <c r="C118" s="55" t="s">
        <v>1139</v>
      </c>
      <c r="D118" s="56" t="s">
        <v>651</v>
      </c>
      <c r="E118" s="57" t="s">
        <v>424</v>
      </c>
      <c r="F118" s="58">
        <v>-357.5</v>
      </c>
      <c r="G118" s="59">
        <v>6.2</v>
      </c>
      <c r="H118" s="58"/>
      <c r="I118" s="58"/>
      <c r="J118" s="58"/>
      <c r="K118" s="59">
        <v>-2217</v>
      </c>
      <c r="L118" s="58"/>
      <c r="M118" s="58"/>
      <c r="N118" s="58"/>
      <c r="O118" s="58" t="s">
        <v>107</v>
      </c>
      <c r="P118" s="58" t="s">
        <v>107</v>
      </c>
    </row>
    <row r="119" spans="1:16" ht="20.25" customHeight="1" x14ac:dyDescent="0.2">
      <c r="A119" s="163">
        <v>85</v>
      </c>
      <c r="B119" s="54" t="s">
        <v>750</v>
      </c>
      <c r="C119" s="55" t="s">
        <v>1179</v>
      </c>
      <c r="D119" s="56" t="s">
        <v>752</v>
      </c>
      <c r="E119" s="57" t="s">
        <v>424</v>
      </c>
      <c r="F119" s="58">
        <v>357.5</v>
      </c>
      <c r="G119" s="59">
        <v>3.56</v>
      </c>
      <c r="H119" s="58"/>
      <c r="I119" s="58"/>
      <c r="J119" s="58"/>
      <c r="K119" s="59">
        <v>1273</v>
      </c>
      <c r="L119" s="58"/>
      <c r="M119" s="58"/>
      <c r="N119" s="58"/>
      <c r="O119" s="58" t="s">
        <v>107</v>
      </c>
      <c r="P119" s="58" t="s">
        <v>107</v>
      </c>
    </row>
    <row r="120" spans="1:16" ht="49.5" customHeight="1" x14ac:dyDescent="0.2">
      <c r="A120" s="163">
        <v>86</v>
      </c>
      <c r="B120" s="54" t="s">
        <v>753</v>
      </c>
      <c r="C120" s="55" t="s">
        <v>1180</v>
      </c>
      <c r="D120" s="56" t="s">
        <v>1181</v>
      </c>
      <c r="E120" s="57" t="s">
        <v>99</v>
      </c>
      <c r="F120" s="58">
        <v>3.25</v>
      </c>
      <c r="G120" s="59">
        <v>960.97</v>
      </c>
      <c r="H120" s="59">
        <v>325.18</v>
      </c>
      <c r="I120" s="59">
        <v>482.38</v>
      </c>
      <c r="J120" s="59">
        <v>39.28</v>
      </c>
      <c r="K120" s="59">
        <v>3124</v>
      </c>
      <c r="L120" s="59">
        <v>1057</v>
      </c>
      <c r="M120" s="59">
        <v>1568</v>
      </c>
      <c r="N120" s="59">
        <v>128</v>
      </c>
      <c r="O120" s="58" t="s">
        <v>756</v>
      </c>
      <c r="P120" s="58" t="s">
        <v>757</v>
      </c>
    </row>
    <row r="121" spans="1:16" ht="26.25" customHeight="1" x14ac:dyDescent="0.2">
      <c r="A121" s="163">
        <v>87</v>
      </c>
      <c r="B121" s="54" t="s">
        <v>758</v>
      </c>
      <c r="C121" s="55" t="s">
        <v>1182</v>
      </c>
      <c r="D121" s="56" t="s">
        <v>760</v>
      </c>
      <c r="E121" s="57" t="s">
        <v>761</v>
      </c>
      <c r="F121" s="58">
        <v>26</v>
      </c>
      <c r="G121" s="59">
        <v>30.87</v>
      </c>
      <c r="H121" s="58"/>
      <c r="I121" s="58"/>
      <c r="J121" s="58"/>
      <c r="K121" s="59">
        <v>803</v>
      </c>
      <c r="L121" s="58"/>
      <c r="M121" s="58"/>
      <c r="N121" s="58"/>
      <c r="O121" s="58" t="s">
        <v>107</v>
      </c>
      <c r="P121" s="58" t="s">
        <v>107</v>
      </c>
    </row>
    <row r="122" spans="1:16" ht="24.75" customHeight="1" x14ac:dyDescent="0.2">
      <c r="A122" s="163">
        <v>88</v>
      </c>
      <c r="B122" s="54" t="s">
        <v>353</v>
      </c>
      <c r="C122" s="55" t="s">
        <v>1183</v>
      </c>
      <c r="D122" s="56" t="s">
        <v>763</v>
      </c>
      <c r="E122" s="57" t="s">
        <v>424</v>
      </c>
      <c r="F122" s="58">
        <v>396.5</v>
      </c>
      <c r="G122" s="59">
        <v>62.48</v>
      </c>
      <c r="H122" s="58"/>
      <c r="I122" s="58"/>
      <c r="J122" s="58"/>
      <c r="K122" s="59">
        <v>24773</v>
      </c>
      <c r="L122" s="58"/>
      <c r="M122" s="58"/>
      <c r="N122" s="58"/>
      <c r="O122" s="58" t="s">
        <v>107</v>
      </c>
      <c r="P122" s="58" t="s">
        <v>107</v>
      </c>
    </row>
    <row r="123" spans="1:16" ht="56.25" customHeight="1" x14ac:dyDescent="0.2">
      <c r="A123" s="163">
        <v>89</v>
      </c>
      <c r="B123" s="54" t="s">
        <v>358</v>
      </c>
      <c r="C123" s="55" t="s">
        <v>1184</v>
      </c>
      <c r="D123" s="56" t="s">
        <v>1185</v>
      </c>
      <c r="E123" s="57" t="s">
        <v>766</v>
      </c>
      <c r="F123" s="58">
        <v>0.371</v>
      </c>
      <c r="G123" s="59">
        <v>7291.53</v>
      </c>
      <c r="H123" s="59">
        <v>341.51</v>
      </c>
      <c r="I123" s="59">
        <v>96.33</v>
      </c>
      <c r="J123" s="59">
        <v>10.06</v>
      </c>
      <c r="K123" s="59">
        <v>2706</v>
      </c>
      <c r="L123" s="59">
        <v>127</v>
      </c>
      <c r="M123" s="59">
        <v>36</v>
      </c>
      <c r="N123" s="59">
        <v>4</v>
      </c>
      <c r="O123" s="58" t="s">
        <v>767</v>
      </c>
      <c r="P123" s="58" t="s">
        <v>768</v>
      </c>
    </row>
    <row r="124" spans="1:16" ht="18" customHeight="1" x14ac:dyDescent="0.2">
      <c r="A124" s="163">
        <v>90</v>
      </c>
      <c r="B124" s="54" t="s">
        <v>364</v>
      </c>
      <c r="C124" s="55" t="s">
        <v>1157</v>
      </c>
      <c r="D124" s="56" t="s">
        <v>689</v>
      </c>
      <c r="E124" s="57" t="s">
        <v>424</v>
      </c>
      <c r="F124" s="58">
        <v>-93.492000000000004</v>
      </c>
      <c r="G124" s="59">
        <v>25.42</v>
      </c>
      <c r="H124" s="58"/>
      <c r="I124" s="58"/>
      <c r="J124" s="58"/>
      <c r="K124" s="59">
        <v>-2377</v>
      </c>
      <c r="L124" s="58"/>
      <c r="M124" s="58"/>
      <c r="N124" s="58"/>
      <c r="O124" s="58" t="s">
        <v>107</v>
      </c>
      <c r="P124" s="58" t="s">
        <v>107</v>
      </c>
    </row>
    <row r="125" spans="1:16" ht="21" customHeight="1" x14ac:dyDescent="0.2">
      <c r="A125" s="163">
        <v>91</v>
      </c>
      <c r="B125" s="54" t="s">
        <v>368</v>
      </c>
      <c r="C125" s="55" t="s">
        <v>1158</v>
      </c>
      <c r="D125" s="56" t="s">
        <v>691</v>
      </c>
      <c r="E125" s="57" t="s">
        <v>424</v>
      </c>
      <c r="F125" s="58">
        <v>93.492000000000004</v>
      </c>
      <c r="G125" s="59">
        <v>14.88</v>
      </c>
      <c r="H125" s="58"/>
      <c r="I125" s="58"/>
      <c r="J125" s="58"/>
      <c r="K125" s="59">
        <v>1391</v>
      </c>
      <c r="L125" s="58"/>
      <c r="M125" s="58"/>
      <c r="N125" s="58"/>
      <c r="O125" s="58" t="s">
        <v>107</v>
      </c>
      <c r="P125" s="58" t="s">
        <v>107</v>
      </c>
    </row>
    <row r="126" spans="1:16" ht="19.149999999999999" customHeight="1" x14ac:dyDescent="0.2">
      <c r="A126" s="647" t="s">
        <v>770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</row>
    <row r="127" spans="1:16" ht="43.5" customHeight="1" x14ac:dyDescent="0.2">
      <c r="A127" s="163">
        <v>92</v>
      </c>
      <c r="B127" s="54" t="s">
        <v>371</v>
      </c>
      <c r="C127" s="55" t="s">
        <v>1186</v>
      </c>
      <c r="D127" s="56" t="s">
        <v>1187</v>
      </c>
      <c r="E127" s="57" t="s">
        <v>773</v>
      </c>
      <c r="F127" s="58">
        <v>30</v>
      </c>
      <c r="G127" s="59">
        <v>812.58</v>
      </c>
      <c r="H127" s="59">
        <v>46.98</v>
      </c>
      <c r="I127" s="59">
        <v>35.200000000000003</v>
      </c>
      <c r="J127" s="59">
        <v>5.67</v>
      </c>
      <c r="K127" s="59">
        <v>24377</v>
      </c>
      <c r="L127" s="59">
        <v>1409</v>
      </c>
      <c r="M127" s="59">
        <v>1056</v>
      </c>
      <c r="N127" s="59">
        <v>170</v>
      </c>
      <c r="O127" s="58" t="s">
        <v>774</v>
      </c>
      <c r="P127" s="58" t="s">
        <v>775</v>
      </c>
    </row>
    <row r="128" spans="1:16" ht="24.75" customHeight="1" x14ac:dyDescent="0.2">
      <c r="A128" s="163">
        <v>93</v>
      </c>
      <c r="B128" s="54" t="s">
        <v>372</v>
      </c>
      <c r="C128" s="55" t="s">
        <v>1188</v>
      </c>
      <c r="D128" s="56" t="s">
        <v>777</v>
      </c>
      <c r="E128" s="57" t="s">
        <v>778</v>
      </c>
      <c r="F128" s="58">
        <v>-11.82</v>
      </c>
      <c r="G128" s="59">
        <v>1632.61</v>
      </c>
      <c r="H128" s="58"/>
      <c r="I128" s="58"/>
      <c r="J128" s="58"/>
      <c r="K128" s="59">
        <v>-19297</v>
      </c>
      <c r="L128" s="58"/>
      <c r="M128" s="58"/>
      <c r="N128" s="58"/>
      <c r="O128" s="58" t="s">
        <v>107</v>
      </c>
      <c r="P128" s="58" t="s">
        <v>107</v>
      </c>
    </row>
    <row r="129" spans="1:16" ht="22.5" x14ac:dyDescent="0.2">
      <c r="A129" s="163">
        <v>94</v>
      </c>
      <c r="B129" s="54" t="s">
        <v>378</v>
      </c>
      <c r="C129" s="55" t="s">
        <v>1189</v>
      </c>
      <c r="D129" s="56" t="s">
        <v>779</v>
      </c>
      <c r="E129" s="57" t="s">
        <v>527</v>
      </c>
      <c r="F129" s="58">
        <v>9101.4</v>
      </c>
      <c r="G129" s="59">
        <v>1.27</v>
      </c>
      <c r="H129" s="58"/>
      <c r="I129" s="58"/>
      <c r="J129" s="58"/>
      <c r="K129" s="59">
        <v>11559</v>
      </c>
      <c r="L129" s="58"/>
      <c r="M129" s="58"/>
      <c r="N129" s="58"/>
      <c r="O129" s="58" t="s">
        <v>107</v>
      </c>
      <c r="P129" s="58" t="s">
        <v>107</v>
      </c>
    </row>
    <row r="130" spans="1:16" ht="24" customHeight="1" x14ac:dyDescent="0.2">
      <c r="A130" s="163">
        <v>95</v>
      </c>
      <c r="B130" s="54" t="s">
        <v>381</v>
      </c>
      <c r="C130" s="55" t="s">
        <v>1190</v>
      </c>
      <c r="D130" s="56" t="s">
        <v>779</v>
      </c>
      <c r="E130" s="57" t="s">
        <v>367</v>
      </c>
      <c r="F130" s="58">
        <v>-7.2</v>
      </c>
      <c r="G130" s="59">
        <v>372.94</v>
      </c>
      <c r="H130" s="58"/>
      <c r="I130" s="58"/>
      <c r="J130" s="58"/>
      <c r="K130" s="59">
        <v>-2685</v>
      </c>
      <c r="L130" s="58"/>
      <c r="M130" s="58"/>
      <c r="N130" s="58"/>
      <c r="O130" s="58" t="s">
        <v>107</v>
      </c>
      <c r="P130" s="58" t="s">
        <v>107</v>
      </c>
    </row>
    <row r="131" spans="1:16" ht="21.75" customHeight="1" x14ac:dyDescent="0.2">
      <c r="A131" s="163">
        <v>96</v>
      </c>
      <c r="B131" s="54" t="s">
        <v>533</v>
      </c>
      <c r="C131" s="55" t="s">
        <v>1190</v>
      </c>
      <c r="D131" s="56" t="s">
        <v>779</v>
      </c>
      <c r="E131" s="57" t="s">
        <v>367</v>
      </c>
      <c r="F131" s="58">
        <v>6.48</v>
      </c>
      <c r="G131" s="59">
        <v>372.94</v>
      </c>
      <c r="H131" s="58"/>
      <c r="I131" s="58"/>
      <c r="J131" s="58"/>
      <c r="K131" s="59">
        <v>2417</v>
      </c>
      <c r="L131" s="58"/>
      <c r="M131" s="58"/>
      <c r="N131" s="58"/>
      <c r="O131" s="58" t="s">
        <v>107</v>
      </c>
      <c r="P131" s="58" t="s">
        <v>107</v>
      </c>
    </row>
    <row r="132" spans="1:16" ht="19.149999999999999" customHeight="1" x14ac:dyDescent="0.2">
      <c r="A132" s="646" t="s">
        <v>781</v>
      </c>
      <c r="B132" s="645"/>
      <c r="C132" s="645"/>
      <c r="D132" s="645"/>
      <c r="E132" s="645"/>
      <c r="F132" s="645"/>
      <c r="G132" s="645"/>
      <c r="H132" s="645"/>
      <c r="I132" s="645"/>
      <c r="J132" s="645"/>
      <c r="K132" s="645"/>
      <c r="L132" s="645"/>
      <c r="M132" s="645"/>
      <c r="N132" s="645"/>
      <c r="O132" s="645"/>
      <c r="P132" s="645"/>
    </row>
    <row r="133" spans="1:16" ht="42.75" customHeight="1" x14ac:dyDescent="0.2">
      <c r="A133" s="163">
        <v>97</v>
      </c>
      <c r="B133" s="54" t="s">
        <v>536</v>
      </c>
      <c r="C133" s="55" t="s">
        <v>1177</v>
      </c>
      <c r="D133" s="56" t="s">
        <v>1191</v>
      </c>
      <c r="E133" s="57" t="s">
        <v>361</v>
      </c>
      <c r="F133" s="58">
        <v>3.4</v>
      </c>
      <c r="G133" s="59">
        <v>955.01</v>
      </c>
      <c r="H133" s="59">
        <v>71.81</v>
      </c>
      <c r="I133" s="59">
        <v>31.7</v>
      </c>
      <c r="J133" s="59">
        <v>1.84</v>
      </c>
      <c r="K133" s="59">
        <v>3247</v>
      </c>
      <c r="L133" s="59">
        <v>244</v>
      </c>
      <c r="M133" s="59">
        <v>108</v>
      </c>
      <c r="N133" s="59">
        <v>6</v>
      </c>
      <c r="O133" s="58" t="s">
        <v>782</v>
      </c>
      <c r="P133" s="58" t="s">
        <v>783</v>
      </c>
    </row>
    <row r="134" spans="1:16" ht="27" customHeight="1" x14ac:dyDescent="0.2">
      <c r="A134" s="163">
        <v>98</v>
      </c>
      <c r="B134" s="54" t="s">
        <v>539</v>
      </c>
      <c r="C134" s="55" t="s">
        <v>1139</v>
      </c>
      <c r="D134" s="56" t="s">
        <v>651</v>
      </c>
      <c r="E134" s="57" t="s">
        <v>424</v>
      </c>
      <c r="F134" s="58">
        <v>-374</v>
      </c>
      <c r="G134" s="59">
        <v>6.2</v>
      </c>
      <c r="H134" s="58"/>
      <c r="I134" s="58"/>
      <c r="J134" s="58"/>
      <c r="K134" s="59">
        <v>-2319</v>
      </c>
      <c r="L134" s="58"/>
      <c r="M134" s="58"/>
      <c r="N134" s="58"/>
      <c r="O134" s="58" t="s">
        <v>107</v>
      </c>
      <c r="P134" s="58" t="s">
        <v>107</v>
      </c>
    </row>
    <row r="135" spans="1:16" ht="21" customHeight="1" x14ac:dyDescent="0.2">
      <c r="A135" s="163">
        <v>99</v>
      </c>
      <c r="B135" s="54" t="s">
        <v>784</v>
      </c>
      <c r="C135" s="55" t="s">
        <v>1179</v>
      </c>
      <c r="D135" s="56" t="s">
        <v>752</v>
      </c>
      <c r="E135" s="57" t="s">
        <v>424</v>
      </c>
      <c r="F135" s="58">
        <v>374</v>
      </c>
      <c r="G135" s="59">
        <v>3.56</v>
      </c>
      <c r="H135" s="58"/>
      <c r="I135" s="58"/>
      <c r="J135" s="58"/>
      <c r="K135" s="59">
        <v>1331</v>
      </c>
      <c r="L135" s="58"/>
      <c r="M135" s="58"/>
      <c r="N135" s="58"/>
      <c r="O135" s="58" t="s">
        <v>107</v>
      </c>
      <c r="P135" s="58" t="s">
        <v>107</v>
      </c>
    </row>
    <row r="136" spans="1:16" ht="48.75" customHeight="1" x14ac:dyDescent="0.2">
      <c r="A136" s="163">
        <v>100</v>
      </c>
      <c r="B136" s="54" t="s">
        <v>785</v>
      </c>
      <c r="C136" s="55" t="s">
        <v>1144</v>
      </c>
      <c r="D136" s="56" t="s">
        <v>1192</v>
      </c>
      <c r="E136" s="57" t="s">
        <v>663</v>
      </c>
      <c r="F136" s="58">
        <v>3.0920000000000001</v>
      </c>
      <c r="G136" s="59">
        <v>4790.38</v>
      </c>
      <c r="H136" s="59">
        <v>453.58</v>
      </c>
      <c r="I136" s="59">
        <v>131.85</v>
      </c>
      <c r="J136" s="59">
        <v>7.79</v>
      </c>
      <c r="K136" s="59">
        <v>14812</v>
      </c>
      <c r="L136" s="59">
        <v>1402</v>
      </c>
      <c r="M136" s="59">
        <v>408</v>
      </c>
      <c r="N136" s="59">
        <v>24</v>
      </c>
      <c r="O136" s="58" t="s">
        <v>786</v>
      </c>
      <c r="P136" s="58" t="s">
        <v>787</v>
      </c>
    </row>
    <row r="137" spans="1:16" ht="41.25" customHeight="1" x14ac:dyDescent="0.2">
      <c r="A137" s="163">
        <v>101</v>
      </c>
      <c r="B137" s="54" t="s">
        <v>788</v>
      </c>
      <c r="C137" s="55" t="s">
        <v>1146</v>
      </c>
      <c r="D137" s="56" t="s">
        <v>667</v>
      </c>
      <c r="E137" s="57" t="s">
        <v>367</v>
      </c>
      <c r="F137" s="58">
        <v>-19.108560000000001</v>
      </c>
      <c r="G137" s="59">
        <v>539.5</v>
      </c>
      <c r="H137" s="58"/>
      <c r="I137" s="58"/>
      <c r="J137" s="58"/>
      <c r="K137" s="59">
        <v>-10309</v>
      </c>
      <c r="L137" s="58"/>
      <c r="M137" s="58"/>
      <c r="N137" s="58"/>
      <c r="O137" s="58" t="s">
        <v>107</v>
      </c>
      <c r="P137" s="58" t="s">
        <v>107</v>
      </c>
    </row>
    <row r="138" spans="1:16" ht="51.75" customHeight="1" x14ac:dyDescent="0.2">
      <c r="A138" s="163">
        <v>102</v>
      </c>
      <c r="B138" s="54" t="s">
        <v>789</v>
      </c>
      <c r="C138" s="55" t="s">
        <v>1147</v>
      </c>
      <c r="D138" s="56" t="s">
        <v>1193</v>
      </c>
      <c r="E138" s="57" t="s">
        <v>663</v>
      </c>
      <c r="F138" s="58">
        <v>9.2759999999999998</v>
      </c>
      <c r="G138" s="59">
        <v>4492.93</v>
      </c>
      <c r="H138" s="59">
        <v>351.19</v>
      </c>
      <c r="I138" s="59">
        <v>126.24</v>
      </c>
      <c r="J138" s="59">
        <v>7.79</v>
      </c>
      <c r="K138" s="59">
        <v>41677</v>
      </c>
      <c r="L138" s="59">
        <v>3258</v>
      </c>
      <c r="M138" s="59">
        <v>1171</v>
      </c>
      <c r="N138" s="59">
        <v>72</v>
      </c>
      <c r="O138" s="58" t="s">
        <v>790</v>
      </c>
      <c r="P138" s="58" t="s">
        <v>791</v>
      </c>
    </row>
    <row r="139" spans="1:16" ht="43.5" customHeight="1" x14ac:dyDescent="0.2">
      <c r="A139" s="163">
        <v>103</v>
      </c>
      <c r="B139" s="54" t="s">
        <v>385</v>
      </c>
      <c r="C139" s="55" t="s">
        <v>1146</v>
      </c>
      <c r="D139" s="56" t="s">
        <v>667</v>
      </c>
      <c r="E139" s="57" t="s">
        <v>367</v>
      </c>
      <c r="F139" s="58">
        <v>-57.325679999999998</v>
      </c>
      <c r="G139" s="59">
        <v>539.5</v>
      </c>
      <c r="H139" s="58"/>
      <c r="I139" s="58"/>
      <c r="J139" s="58"/>
      <c r="K139" s="59">
        <v>-30927</v>
      </c>
      <c r="L139" s="58"/>
      <c r="M139" s="58"/>
      <c r="N139" s="58"/>
      <c r="O139" s="58" t="s">
        <v>107</v>
      </c>
      <c r="P139" s="58" t="s">
        <v>107</v>
      </c>
    </row>
    <row r="140" spans="1:16" ht="34.5" customHeight="1" x14ac:dyDescent="0.2">
      <c r="A140" s="163">
        <v>104</v>
      </c>
      <c r="B140" s="54" t="s">
        <v>387</v>
      </c>
      <c r="C140" s="55" t="s">
        <v>1149</v>
      </c>
      <c r="D140" s="56" t="s">
        <v>673</v>
      </c>
      <c r="E140" s="57" t="s">
        <v>367</v>
      </c>
      <c r="F140" s="58">
        <v>63.69</v>
      </c>
      <c r="G140" s="59">
        <v>797.01</v>
      </c>
      <c r="H140" s="58"/>
      <c r="I140" s="58"/>
      <c r="J140" s="58"/>
      <c r="K140" s="59">
        <v>50762</v>
      </c>
      <c r="L140" s="58"/>
      <c r="M140" s="58"/>
      <c r="N140" s="58"/>
      <c r="O140" s="58" t="s">
        <v>107</v>
      </c>
      <c r="P140" s="58" t="s">
        <v>107</v>
      </c>
    </row>
    <row r="141" spans="1:16" ht="19.149999999999999" customHeight="1" x14ac:dyDescent="0.2">
      <c r="A141" s="646" t="s">
        <v>792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5"/>
      <c r="O141" s="645"/>
      <c r="P141" s="645"/>
    </row>
    <row r="142" spans="1:16" ht="55.5" customHeight="1" x14ac:dyDescent="0.2">
      <c r="A142" s="163">
        <v>105</v>
      </c>
      <c r="B142" s="54" t="s">
        <v>390</v>
      </c>
      <c r="C142" s="55" t="s">
        <v>1194</v>
      </c>
      <c r="D142" s="56" t="s">
        <v>1195</v>
      </c>
      <c r="E142" s="57" t="s">
        <v>742</v>
      </c>
      <c r="F142" s="58">
        <v>7.98</v>
      </c>
      <c r="G142" s="59">
        <v>1882.8</v>
      </c>
      <c r="H142" s="59">
        <v>209.58</v>
      </c>
      <c r="I142" s="59">
        <v>38.15</v>
      </c>
      <c r="J142" s="59">
        <v>2.13</v>
      </c>
      <c r="K142" s="59">
        <v>15024</v>
      </c>
      <c r="L142" s="59">
        <v>1672</v>
      </c>
      <c r="M142" s="59">
        <v>304</v>
      </c>
      <c r="N142" s="59">
        <v>17</v>
      </c>
      <c r="O142" s="58" t="s">
        <v>795</v>
      </c>
      <c r="P142" s="58" t="s">
        <v>796</v>
      </c>
    </row>
    <row r="143" spans="1:16" ht="43.5" customHeight="1" x14ac:dyDescent="0.2">
      <c r="A143" s="163">
        <v>106</v>
      </c>
      <c r="B143" s="54" t="s">
        <v>391</v>
      </c>
      <c r="C143" s="55" t="s">
        <v>1175</v>
      </c>
      <c r="D143" s="56" t="s">
        <v>1196</v>
      </c>
      <c r="E143" s="57" t="s">
        <v>742</v>
      </c>
      <c r="F143" s="58">
        <v>8.0690000000000008</v>
      </c>
      <c r="G143" s="59">
        <v>1826.59</v>
      </c>
      <c r="H143" s="59">
        <v>197.55</v>
      </c>
      <c r="I143" s="59">
        <v>33.46</v>
      </c>
      <c r="J143" s="58"/>
      <c r="K143" s="59">
        <v>14739</v>
      </c>
      <c r="L143" s="59">
        <v>1594</v>
      </c>
      <c r="M143" s="59">
        <v>270</v>
      </c>
      <c r="N143" s="58"/>
      <c r="O143" s="58" t="s">
        <v>797</v>
      </c>
      <c r="P143" s="58" t="s">
        <v>107</v>
      </c>
    </row>
    <row r="144" spans="1:16" ht="52.5" customHeight="1" x14ac:dyDescent="0.2">
      <c r="A144" s="163">
        <v>107</v>
      </c>
      <c r="B144" s="54" t="s">
        <v>392</v>
      </c>
      <c r="C144" s="55" t="s">
        <v>1171</v>
      </c>
      <c r="D144" s="56" t="s">
        <v>1197</v>
      </c>
      <c r="E144" s="57" t="s">
        <v>131</v>
      </c>
      <c r="F144" s="58">
        <v>2</v>
      </c>
      <c r="G144" s="59">
        <v>1131.3800000000001</v>
      </c>
      <c r="H144" s="59">
        <v>177.63</v>
      </c>
      <c r="I144" s="59">
        <v>26.61</v>
      </c>
      <c r="J144" s="59">
        <v>4.53</v>
      </c>
      <c r="K144" s="59">
        <v>2262</v>
      </c>
      <c r="L144" s="59">
        <v>355</v>
      </c>
      <c r="M144" s="59">
        <v>53</v>
      </c>
      <c r="N144" s="59">
        <v>9</v>
      </c>
      <c r="O144" s="58" t="s">
        <v>798</v>
      </c>
      <c r="P144" s="58" t="s">
        <v>799</v>
      </c>
    </row>
    <row r="145" spans="1:16" ht="36.75" customHeight="1" x14ac:dyDescent="0.2">
      <c r="A145" s="163">
        <v>108</v>
      </c>
      <c r="B145" s="54" t="s">
        <v>395</v>
      </c>
      <c r="C145" s="55" t="s">
        <v>1173</v>
      </c>
      <c r="D145" s="56" t="s">
        <v>735</v>
      </c>
      <c r="E145" s="57" t="s">
        <v>367</v>
      </c>
      <c r="F145" s="58">
        <v>-3.6</v>
      </c>
      <c r="G145" s="59">
        <v>475.02</v>
      </c>
      <c r="H145" s="58"/>
      <c r="I145" s="58"/>
      <c r="J145" s="58"/>
      <c r="K145" s="59">
        <v>-1710</v>
      </c>
      <c r="L145" s="58"/>
      <c r="M145" s="58"/>
      <c r="N145" s="58"/>
      <c r="O145" s="58" t="s">
        <v>107</v>
      </c>
      <c r="P145" s="58" t="s">
        <v>107</v>
      </c>
    </row>
    <row r="146" spans="1:16" ht="38.25" customHeight="1" x14ac:dyDescent="0.2">
      <c r="A146" s="163">
        <v>109</v>
      </c>
      <c r="B146" s="54" t="s">
        <v>396</v>
      </c>
      <c r="C146" s="55" t="s">
        <v>1174</v>
      </c>
      <c r="D146" s="56" t="s">
        <v>738</v>
      </c>
      <c r="E146" s="57" t="s">
        <v>367</v>
      </c>
      <c r="F146" s="58">
        <v>3.6</v>
      </c>
      <c r="G146" s="59">
        <v>962.5</v>
      </c>
      <c r="H146" s="58"/>
      <c r="I146" s="58"/>
      <c r="J146" s="58"/>
      <c r="K146" s="59">
        <v>3465</v>
      </c>
      <c r="L146" s="58"/>
      <c r="M146" s="58"/>
      <c r="N146" s="58"/>
      <c r="O146" s="58" t="s">
        <v>107</v>
      </c>
      <c r="P146" s="58" t="s">
        <v>107</v>
      </c>
    </row>
    <row r="147" spans="1:16" ht="90" x14ac:dyDescent="0.2">
      <c r="A147" s="163">
        <v>110</v>
      </c>
      <c r="B147" s="54" t="s">
        <v>397</v>
      </c>
      <c r="C147" s="55" t="s">
        <v>1198</v>
      </c>
      <c r="D147" s="56" t="s">
        <v>1199</v>
      </c>
      <c r="E147" s="57" t="s">
        <v>802</v>
      </c>
      <c r="F147" s="58">
        <v>0.57999999999999996</v>
      </c>
      <c r="G147" s="59">
        <v>4730.22</v>
      </c>
      <c r="H147" s="59">
        <v>1276.99</v>
      </c>
      <c r="I147" s="59">
        <v>79.81</v>
      </c>
      <c r="J147" s="58"/>
      <c r="K147" s="59">
        <v>2744</v>
      </c>
      <c r="L147" s="59">
        <v>741</v>
      </c>
      <c r="M147" s="59">
        <v>46</v>
      </c>
      <c r="N147" s="58"/>
      <c r="O147" s="58" t="s">
        <v>803</v>
      </c>
      <c r="P147" s="58" t="s">
        <v>107</v>
      </c>
    </row>
    <row r="148" spans="1:16" ht="63.75" customHeight="1" x14ac:dyDescent="0.2">
      <c r="A148" s="163">
        <v>111</v>
      </c>
      <c r="B148" s="54" t="s">
        <v>542</v>
      </c>
      <c r="C148" s="55" t="s">
        <v>1200</v>
      </c>
      <c r="D148" s="56" t="s">
        <v>1201</v>
      </c>
      <c r="E148" s="57" t="s">
        <v>806</v>
      </c>
      <c r="F148" s="58">
        <v>0.57999999999999996</v>
      </c>
      <c r="G148" s="59">
        <v>10362.709999999999</v>
      </c>
      <c r="H148" s="59">
        <v>482.44</v>
      </c>
      <c r="I148" s="59">
        <v>99.91</v>
      </c>
      <c r="J148" s="59">
        <v>1.56</v>
      </c>
      <c r="K148" s="59">
        <v>6011</v>
      </c>
      <c r="L148" s="59">
        <v>280</v>
      </c>
      <c r="M148" s="59">
        <v>58</v>
      </c>
      <c r="N148" s="59">
        <v>1</v>
      </c>
      <c r="O148" s="58" t="s">
        <v>807</v>
      </c>
      <c r="P148" s="58" t="s">
        <v>808</v>
      </c>
    </row>
    <row r="149" spans="1:16" ht="26.25" customHeight="1" x14ac:dyDescent="0.2">
      <c r="A149" s="163">
        <v>112</v>
      </c>
      <c r="B149" s="54" t="s">
        <v>545</v>
      </c>
      <c r="C149" s="55" t="s">
        <v>1202</v>
      </c>
      <c r="D149" s="56" t="s">
        <v>810</v>
      </c>
      <c r="E149" s="57" t="s">
        <v>811</v>
      </c>
      <c r="F149" s="58">
        <v>-5.8810000000000001E-2</v>
      </c>
      <c r="G149" s="59">
        <v>88509.119999999995</v>
      </c>
      <c r="H149" s="58"/>
      <c r="I149" s="58"/>
      <c r="J149" s="58"/>
      <c r="K149" s="59">
        <v>-5205</v>
      </c>
      <c r="L149" s="58"/>
      <c r="M149" s="58"/>
      <c r="N149" s="58"/>
      <c r="O149" s="58" t="s">
        <v>107</v>
      </c>
      <c r="P149" s="58" t="s">
        <v>107</v>
      </c>
    </row>
    <row r="150" spans="1:16" ht="22.5" x14ac:dyDescent="0.2">
      <c r="A150" s="163">
        <v>113</v>
      </c>
      <c r="B150" s="54" t="s">
        <v>546</v>
      </c>
      <c r="C150" s="55" t="s">
        <v>1189</v>
      </c>
      <c r="D150" s="56" t="s">
        <v>812</v>
      </c>
      <c r="E150" s="57" t="s">
        <v>424</v>
      </c>
      <c r="F150" s="58">
        <v>58.811999999999998</v>
      </c>
      <c r="G150" s="59">
        <v>40.130000000000003</v>
      </c>
      <c r="H150" s="58"/>
      <c r="I150" s="58"/>
      <c r="J150" s="58"/>
      <c r="K150" s="59">
        <v>2360</v>
      </c>
      <c r="L150" s="58"/>
      <c r="M150" s="58"/>
      <c r="N150" s="58"/>
      <c r="O150" s="58" t="s">
        <v>107</v>
      </c>
      <c r="P150" s="58" t="s">
        <v>107</v>
      </c>
    </row>
    <row r="151" spans="1:16" ht="82.5" customHeight="1" x14ac:dyDescent="0.2">
      <c r="A151" s="163">
        <v>114</v>
      </c>
      <c r="B151" s="54" t="s">
        <v>813</v>
      </c>
      <c r="C151" s="55" t="s">
        <v>1203</v>
      </c>
      <c r="D151" s="56" t="s">
        <v>1204</v>
      </c>
      <c r="E151" s="57" t="s">
        <v>802</v>
      </c>
      <c r="F151" s="58">
        <v>0.65</v>
      </c>
      <c r="G151" s="59">
        <v>4799.0200000000004</v>
      </c>
      <c r="H151" s="59">
        <v>607.24</v>
      </c>
      <c r="I151" s="59">
        <v>92.06</v>
      </c>
      <c r="J151" s="58"/>
      <c r="K151" s="59">
        <v>3120</v>
      </c>
      <c r="L151" s="59">
        <v>395</v>
      </c>
      <c r="M151" s="59">
        <v>60</v>
      </c>
      <c r="N151" s="58"/>
      <c r="O151" s="58" t="s">
        <v>816</v>
      </c>
      <c r="P151" s="58" t="s">
        <v>107</v>
      </c>
    </row>
    <row r="152" spans="1:16" ht="60.75" customHeight="1" x14ac:dyDescent="0.2">
      <c r="A152" s="163">
        <v>115</v>
      </c>
      <c r="B152" s="54" t="s">
        <v>817</v>
      </c>
      <c r="C152" s="55" t="s">
        <v>1205</v>
      </c>
      <c r="D152" s="56" t="s">
        <v>1206</v>
      </c>
      <c r="E152" s="57" t="s">
        <v>518</v>
      </c>
      <c r="F152" s="58">
        <v>2.1600000000000001E-2</v>
      </c>
      <c r="G152" s="59">
        <v>160022.04999999999</v>
      </c>
      <c r="H152" s="59">
        <v>1979.29</v>
      </c>
      <c r="I152" s="59">
        <v>512.29</v>
      </c>
      <c r="J152" s="59">
        <v>24.94</v>
      </c>
      <c r="K152" s="59">
        <v>3457</v>
      </c>
      <c r="L152" s="59">
        <v>43</v>
      </c>
      <c r="M152" s="59">
        <v>11</v>
      </c>
      <c r="N152" s="59">
        <v>1</v>
      </c>
      <c r="O152" s="58" t="s">
        <v>820</v>
      </c>
      <c r="P152" s="58" t="s">
        <v>821</v>
      </c>
    </row>
    <row r="153" spans="1:16" ht="33.75" customHeight="1" x14ac:dyDescent="0.2">
      <c r="A153" s="163">
        <v>116</v>
      </c>
      <c r="B153" s="54" t="s">
        <v>822</v>
      </c>
      <c r="C153" s="55" t="s">
        <v>1207</v>
      </c>
      <c r="D153" s="56" t="s">
        <v>524</v>
      </c>
      <c r="E153" s="57" t="s">
        <v>525</v>
      </c>
      <c r="F153" s="58">
        <v>-2.4624000000000001</v>
      </c>
      <c r="G153" s="59">
        <v>72.8</v>
      </c>
      <c r="H153" s="58"/>
      <c r="I153" s="58"/>
      <c r="J153" s="58"/>
      <c r="K153" s="59">
        <v>-179</v>
      </c>
      <c r="L153" s="58"/>
      <c r="M153" s="58"/>
      <c r="N153" s="58"/>
      <c r="O153" s="58" t="s">
        <v>107</v>
      </c>
      <c r="P153" s="58" t="s">
        <v>107</v>
      </c>
    </row>
    <row r="154" spans="1:16" ht="45" x14ac:dyDescent="0.2">
      <c r="A154" s="163">
        <v>117</v>
      </c>
      <c r="B154" s="54" t="s">
        <v>823</v>
      </c>
      <c r="C154" s="55" t="s">
        <v>1189</v>
      </c>
      <c r="D154" s="56" t="s">
        <v>824</v>
      </c>
      <c r="E154" s="57" t="s">
        <v>527</v>
      </c>
      <c r="F154" s="58">
        <v>2.4624000000000001</v>
      </c>
      <c r="G154" s="59">
        <v>31.61</v>
      </c>
      <c r="H154" s="58"/>
      <c r="I154" s="58"/>
      <c r="J154" s="58"/>
      <c r="K154" s="59">
        <v>78</v>
      </c>
      <c r="L154" s="58"/>
      <c r="M154" s="58"/>
      <c r="N154" s="58"/>
      <c r="O154" s="58" t="s">
        <v>107</v>
      </c>
      <c r="P154" s="58" t="s">
        <v>107</v>
      </c>
    </row>
    <row r="155" spans="1:16" ht="56.25" customHeight="1" x14ac:dyDescent="0.2">
      <c r="A155" s="163">
        <v>118</v>
      </c>
      <c r="B155" s="54" t="s">
        <v>399</v>
      </c>
      <c r="C155" s="55" t="s">
        <v>1208</v>
      </c>
      <c r="D155" s="56" t="s">
        <v>826</v>
      </c>
      <c r="E155" s="57" t="s">
        <v>424</v>
      </c>
      <c r="F155" s="58">
        <v>-2.16</v>
      </c>
      <c r="G155" s="59">
        <v>1433.42</v>
      </c>
      <c r="H155" s="58"/>
      <c r="I155" s="58"/>
      <c r="J155" s="58"/>
      <c r="K155" s="59">
        <v>-3096</v>
      </c>
      <c r="L155" s="58"/>
      <c r="M155" s="58"/>
      <c r="N155" s="58"/>
      <c r="O155" s="58" t="s">
        <v>107</v>
      </c>
      <c r="P155" s="58" t="s">
        <v>107</v>
      </c>
    </row>
    <row r="156" spans="1:16" ht="22.5" x14ac:dyDescent="0.2">
      <c r="A156" s="163">
        <v>119</v>
      </c>
      <c r="B156" s="54" t="s">
        <v>401</v>
      </c>
      <c r="C156" s="55" t="s">
        <v>1189</v>
      </c>
      <c r="D156" s="56" t="s">
        <v>827</v>
      </c>
      <c r="E156" s="57" t="s">
        <v>527</v>
      </c>
      <c r="F156" s="58">
        <v>2</v>
      </c>
      <c r="G156" s="59">
        <v>763</v>
      </c>
      <c r="H156" s="58"/>
      <c r="I156" s="58"/>
      <c r="J156" s="58"/>
      <c r="K156" s="59">
        <v>1526</v>
      </c>
      <c r="L156" s="58"/>
      <c r="M156" s="58"/>
      <c r="N156" s="58"/>
      <c r="O156" s="58" t="s">
        <v>107</v>
      </c>
      <c r="P156" s="58" t="s">
        <v>107</v>
      </c>
    </row>
    <row r="157" spans="1:16" ht="85.5" x14ac:dyDescent="0.2">
      <c r="A157" s="163">
        <v>120</v>
      </c>
      <c r="B157" s="54" t="s">
        <v>404</v>
      </c>
      <c r="C157" s="55" t="s">
        <v>1209</v>
      </c>
      <c r="D157" s="56" t="s">
        <v>1210</v>
      </c>
      <c r="E157" s="57" t="s">
        <v>830</v>
      </c>
      <c r="F157" s="58">
        <v>12.25</v>
      </c>
      <c r="G157" s="59">
        <v>147.36000000000001</v>
      </c>
      <c r="H157" s="59">
        <v>88.95</v>
      </c>
      <c r="I157" s="59">
        <v>56.44</v>
      </c>
      <c r="J157" s="59">
        <v>0.12</v>
      </c>
      <c r="K157" s="59">
        <v>1805</v>
      </c>
      <c r="L157" s="59">
        <v>1090</v>
      </c>
      <c r="M157" s="59">
        <v>691</v>
      </c>
      <c r="N157" s="59">
        <v>1</v>
      </c>
      <c r="O157" s="58" t="s">
        <v>831</v>
      </c>
      <c r="P157" s="58" t="s">
        <v>832</v>
      </c>
    </row>
    <row r="158" spans="1:16" ht="22.5" x14ac:dyDescent="0.2">
      <c r="A158" s="163">
        <v>121</v>
      </c>
      <c r="B158" s="54" t="s">
        <v>405</v>
      </c>
      <c r="C158" s="55" t="s">
        <v>1189</v>
      </c>
      <c r="D158" s="56" t="s">
        <v>833</v>
      </c>
      <c r="E158" s="57" t="s">
        <v>834</v>
      </c>
      <c r="F158" s="58">
        <v>247.94</v>
      </c>
      <c r="G158" s="59">
        <v>10.5</v>
      </c>
      <c r="H158" s="58"/>
      <c r="I158" s="58"/>
      <c r="J158" s="58"/>
      <c r="K158" s="59">
        <v>2603</v>
      </c>
      <c r="L158" s="58"/>
      <c r="M158" s="58"/>
      <c r="N158" s="58"/>
      <c r="O158" s="58" t="s">
        <v>107</v>
      </c>
      <c r="P158" s="58" t="s">
        <v>107</v>
      </c>
    </row>
    <row r="159" spans="1:16" ht="42" customHeight="1" x14ac:dyDescent="0.2">
      <c r="A159" s="163">
        <v>122</v>
      </c>
      <c r="B159" s="54" t="s">
        <v>406</v>
      </c>
      <c r="C159" s="55" t="s">
        <v>1211</v>
      </c>
      <c r="D159" s="56" t="s">
        <v>1212</v>
      </c>
      <c r="E159" s="57" t="s">
        <v>604</v>
      </c>
      <c r="F159" s="58">
        <v>5.35</v>
      </c>
      <c r="G159" s="59">
        <v>928.16</v>
      </c>
      <c r="H159" s="59">
        <v>37.97</v>
      </c>
      <c r="I159" s="59">
        <v>5.22</v>
      </c>
      <c r="J159" s="58"/>
      <c r="K159" s="59">
        <v>4966</v>
      </c>
      <c r="L159" s="59">
        <v>203</v>
      </c>
      <c r="M159" s="59">
        <v>28</v>
      </c>
      <c r="N159" s="58"/>
      <c r="O159" s="58" t="s">
        <v>837</v>
      </c>
      <c r="P159" s="58" t="s">
        <v>107</v>
      </c>
    </row>
    <row r="160" spans="1:16" ht="27" customHeight="1" x14ac:dyDescent="0.2">
      <c r="A160" s="163">
        <v>123</v>
      </c>
      <c r="B160" s="54" t="s">
        <v>407</v>
      </c>
      <c r="C160" s="55" t="s">
        <v>1213</v>
      </c>
      <c r="D160" s="56" t="s">
        <v>839</v>
      </c>
      <c r="E160" s="57" t="s">
        <v>424</v>
      </c>
      <c r="F160" s="58">
        <v>-615.25</v>
      </c>
      <c r="G160" s="59">
        <v>7.52</v>
      </c>
      <c r="H160" s="58"/>
      <c r="I160" s="58"/>
      <c r="J160" s="58"/>
      <c r="K160" s="59">
        <v>-4627</v>
      </c>
      <c r="L160" s="58"/>
      <c r="M160" s="58"/>
      <c r="N160" s="58"/>
      <c r="O160" s="58" t="s">
        <v>107</v>
      </c>
      <c r="P160" s="58" t="s">
        <v>107</v>
      </c>
    </row>
    <row r="161" spans="1:16" ht="23.25" customHeight="1" x14ac:dyDescent="0.2">
      <c r="A161" s="163">
        <v>124</v>
      </c>
      <c r="B161" s="54" t="s">
        <v>410</v>
      </c>
      <c r="C161" s="55" t="s">
        <v>1179</v>
      </c>
      <c r="D161" s="56" t="s">
        <v>752</v>
      </c>
      <c r="E161" s="57" t="s">
        <v>424</v>
      </c>
      <c r="F161" s="58">
        <v>615.25</v>
      </c>
      <c r="G161" s="59">
        <v>3.56</v>
      </c>
      <c r="H161" s="58"/>
      <c r="I161" s="58"/>
      <c r="J161" s="58"/>
      <c r="K161" s="59">
        <v>2190</v>
      </c>
      <c r="L161" s="58"/>
      <c r="M161" s="58"/>
      <c r="N161" s="58"/>
      <c r="O161" s="58" t="s">
        <v>107</v>
      </c>
      <c r="P161" s="58" t="s">
        <v>107</v>
      </c>
    </row>
    <row r="162" spans="1:16" ht="54.75" customHeight="1" x14ac:dyDescent="0.2">
      <c r="A162" s="163">
        <v>125</v>
      </c>
      <c r="B162" s="54" t="s">
        <v>411</v>
      </c>
      <c r="C162" s="55" t="s">
        <v>1180</v>
      </c>
      <c r="D162" s="56" t="s">
        <v>1214</v>
      </c>
      <c r="E162" s="57" t="s">
        <v>99</v>
      </c>
      <c r="F162" s="58">
        <v>4.9000000000000004</v>
      </c>
      <c r="G162" s="59">
        <v>960.97</v>
      </c>
      <c r="H162" s="59">
        <v>325.18</v>
      </c>
      <c r="I162" s="59">
        <v>482.38</v>
      </c>
      <c r="J162" s="59">
        <v>39.28</v>
      </c>
      <c r="K162" s="59">
        <v>4709</v>
      </c>
      <c r="L162" s="59">
        <v>1593</v>
      </c>
      <c r="M162" s="59">
        <v>2364</v>
      </c>
      <c r="N162" s="59">
        <v>192</v>
      </c>
      <c r="O162" s="58" t="s">
        <v>840</v>
      </c>
      <c r="P162" s="58" t="s">
        <v>841</v>
      </c>
    </row>
    <row r="163" spans="1:16" ht="27" customHeight="1" x14ac:dyDescent="0.2">
      <c r="A163" s="163">
        <v>126</v>
      </c>
      <c r="B163" s="54" t="s">
        <v>547</v>
      </c>
      <c r="C163" s="55" t="s">
        <v>1182</v>
      </c>
      <c r="D163" s="56" t="s">
        <v>760</v>
      </c>
      <c r="E163" s="57" t="s">
        <v>761</v>
      </c>
      <c r="F163" s="58">
        <v>39.200000000000003</v>
      </c>
      <c r="G163" s="59">
        <v>30.87</v>
      </c>
      <c r="H163" s="58"/>
      <c r="I163" s="58"/>
      <c r="J163" s="58"/>
      <c r="K163" s="59">
        <v>1210</v>
      </c>
      <c r="L163" s="58"/>
      <c r="M163" s="58"/>
      <c r="N163" s="58"/>
      <c r="O163" s="58" t="s">
        <v>107</v>
      </c>
      <c r="P163" s="58" t="s">
        <v>107</v>
      </c>
    </row>
    <row r="164" spans="1:16" ht="30.75" customHeight="1" x14ac:dyDescent="0.2">
      <c r="A164" s="163">
        <v>127</v>
      </c>
      <c r="B164" s="54" t="s">
        <v>550</v>
      </c>
      <c r="C164" s="55" t="s">
        <v>1183</v>
      </c>
      <c r="D164" s="56" t="s">
        <v>763</v>
      </c>
      <c r="E164" s="57" t="s">
        <v>424</v>
      </c>
      <c r="F164" s="58">
        <v>597.79999999999995</v>
      </c>
      <c r="G164" s="59">
        <v>62.48</v>
      </c>
      <c r="H164" s="58"/>
      <c r="I164" s="58"/>
      <c r="J164" s="58"/>
      <c r="K164" s="59">
        <v>37351</v>
      </c>
      <c r="L164" s="58"/>
      <c r="M164" s="58"/>
      <c r="N164" s="58"/>
      <c r="O164" s="58" t="s">
        <v>107</v>
      </c>
      <c r="P164" s="58" t="s">
        <v>107</v>
      </c>
    </row>
    <row r="165" spans="1:16" ht="55.5" customHeight="1" x14ac:dyDescent="0.2">
      <c r="A165" s="163">
        <v>128</v>
      </c>
      <c r="B165" s="54" t="s">
        <v>551</v>
      </c>
      <c r="C165" s="55" t="s">
        <v>1215</v>
      </c>
      <c r="D165" s="56" t="s">
        <v>1216</v>
      </c>
      <c r="E165" s="57" t="s">
        <v>99</v>
      </c>
      <c r="F165" s="58">
        <v>0.32800000000000001</v>
      </c>
      <c r="G165" s="59">
        <v>7320.89</v>
      </c>
      <c r="H165" s="59">
        <v>1006.86</v>
      </c>
      <c r="I165" s="59">
        <v>23.69</v>
      </c>
      <c r="J165" s="59">
        <v>2.83</v>
      </c>
      <c r="K165" s="59">
        <v>2401</v>
      </c>
      <c r="L165" s="59">
        <v>330</v>
      </c>
      <c r="M165" s="59">
        <v>8</v>
      </c>
      <c r="N165" s="59">
        <v>1</v>
      </c>
      <c r="O165" s="58" t="s">
        <v>844</v>
      </c>
      <c r="P165" s="58" t="s">
        <v>845</v>
      </c>
    </row>
    <row r="166" spans="1:16" ht="22.5" customHeight="1" x14ac:dyDescent="0.2">
      <c r="A166" s="163">
        <v>129</v>
      </c>
      <c r="B166" s="54" t="s">
        <v>846</v>
      </c>
      <c r="C166" s="55" t="s">
        <v>1217</v>
      </c>
      <c r="D166" s="56" t="s">
        <v>848</v>
      </c>
      <c r="E166" s="57" t="s">
        <v>575</v>
      </c>
      <c r="F166" s="58">
        <v>-0.25650000000000001</v>
      </c>
      <c r="G166" s="59">
        <v>7883.84</v>
      </c>
      <c r="H166" s="58"/>
      <c r="I166" s="58"/>
      <c r="J166" s="58"/>
      <c r="K166" s="59">
        <v>-2022</v>
      </c>
      <c r="L166" s="58"/>
      <c r="M166" s="58"/>
      <c r="N166" s="58"/>
      <c r="O166" s="58" t="s">
        <v>107</v>
      </c>
      <c r="P166" s="58" t="s">
        <v>107</v>
      </c>
    </row>
    <row r="167" spans="1:16" ht="22.5" x14ac:dyDescent="0.2">
      <c r="A167" s="163">
        <v>130</v>
      </c>
      <c r="B167" s="54" t="s">
        <v>849</v>
      </c>
      <c r="C167" s="55"/>
      <c r="D167" s="56" t="s">
        <v>850</v>
      </c>
      <c r="E167" s="57" t="s">
        <v>851</v>
      </c>
      <c r="F167" s="58">
        <v>25</v>
      </c>
      <c r="G167" s="59">
        <v>15.21</v>
      </c>
      <c r="H167" s="58"/>
      <c r="I167" s="58"/>
      <c r="J167" s="58"/>
      <c r="K167" s="59">
        <v>380</v>
      </c>
      <c r="L167" s="58"/>
      <c r="M167" s="58"/>
      <c r="N167" s="58"/>
      <c r="O167" s="58" t="s">
        <v>107</v>
      </c>
      <c r="P167" s="58" t="s">
        <v>107</v>
      </c>
    </row>
    <row r="168" spans="1:16" ht="22.5" x14ac:dyDescent="0.2">
      <c r="A168" s="163">
        <v>131</v>
      </c>
      <c r="B168" s="54" t="s">
        <v>852</v>
      </c>
      <c r="C168" s="55"/>
      <c r="D168" s="56" t="s">
        <v>853</v>
      </c>
      <c r="E168" s="57" t="s">
        <v>851</v>
      </c>
      <c r="F168" s="58">
        <v>58</v>
      </c>
      <c r="G168" s="59">
        <v>24.2</v>
      </c>
      <c r="H168" s="58"/>
      <c r="I168" s="58"/>
      <c r="J168" s="58"/>
      <c r="K168" s="59">
        <v>1404</v>
      </c>
      <c r="L168" s="58"/>
      <c r="M168" s="58"/>
      <c r="N168" s="58"/>
      <c r="O168" s="58" t="s">
        <v>107</v>
      </c>
      <c r="P168" s="58" t="s">
        <v>107</v>
      </c>
    </row>
    <row r="169" spans="1:16" hidden="1" x14ac:dyDescent="0.2">
      <c r="A169" s="648" t="s">
        <v>1218</v>
      </c>
      <c r="B169" s="649"/>
      <c r="C169" s="649"/>
      <c r="D169" s="649"/>
      <c r="E169" s="649"/>
      <c r="F169" s="649"/>
      <c r="G169" s="649"/>
      <c r="H169" s="649"/>
      <c r="I169" s="649"/>
      <c r="J169" s="649"/>
      <c r="K169" s="649"/>
      <c r="L169" s="649"/>
      <c r="M169" s="649"/>
      <c r="N169" s="649"/>
      <c r="O169" s="649"/>
      <c r="P169" s="649"/>
    </row>
    <row r="170" spans="1:16" hidden="1" x14ac:dyDescent="0.2">
      <c r="A170" s="646" t="s">
        <v>473</v>
      </c>
      <c r="B170" s="645"/>
      <c r="C170" s="645"/>
      <c r="D170" s="645"/>
      <c r="E170" s="645"/>
      <c r="F170" s="645"/>
      <c r="G170" s="645"/>
      <c r="H170" s="645"/>
      <c r="I170" s="645"/>
      <c r="J170" s="645"/>
      <c r="K170" s="58">
        <v>1027716</v>
      </c>
      <c r="L170" s="58">
        <v>72128</v>
      </c>
      <c r="M170" s="58">
        <v>30569</v>
      </c>
      <c r="N170" s="58">
        <v>2240</v>
      </c>
      <c r="O170" s="58">
        <v>7629.19</v>
      </c>
      <c r="P170" s="58">
        <v>166.62</v>
      </c>
    </row>
    <row r="171" spans="1:16" hidden="1" x14ac:dyDescent="0.2">
      <c r="A171" s="646" t="s">
        <v>461</v>
      </c>
      <c r="B171" s="645"/>
      <c r="C171" s="645"/>
      <c r="D171" s="645"/>
      <c r="E171" s="645"/>
      <c r="F171" s="645"/>
      <c r="G171" s="645"/>
      <c r="H171" s="645"/>
      <c r="I171" s="645"/>
      <c r="J171" s="645"/>
      <c r="K171" s="58">
        <v>77626</v>
      </c>
      <c r="L171" s="58"/>
      <c r="M171" s="58"/>
      <c r="N171" s="58"/>
      <c r="O171" s="58"/>
      <c r="P171" s="58"/>
    </row>
    <row r="172" spans="1:16" hidden="1" x14ac:dyDescent="0.2">
      <c r="A172" s="646" t="s">
        <v>462</v>
      </c>
      <c r="B172" s="645"/>
      <c r="C172" s="645"/>
      <c r="D172" s="645"/>
      <c r="E172" s="645"/>
      <c r="F172" s="645"/>
      <c r="G172" s="645"/>
      <c r="H172" s="645"/>
      <c r="I172" s="645"/>
      <c r="J172" s="645"/>
      <c r="K172" s="58">
        <v>42301</v>
      </c>
      <c r="L172" s="58"/>
      <c r="M172" s="58"/>
      <c r="N172" s="58"/>
      <c r="O172" s="58"/>
      <c r="P172" s="58"/>
    </row>
    <row r="173" spans="1:16" hidden="1" x14ac:dyDescent="0.2">
      <c r="A173" s="644" t="s">
        <v>474</v>
      </c>
      <c r="B173" s="645"/>
      <c r="C173" s="645"/>
      <c r="D173" s="645"/>
      <c r="E173" s="645"/>
      <c r="F173" s="645"/>
      <c r="G173" s="645"/>
      <c r="H173" s="645"/>
      <c r="I173" s="645"/>
      <c r="J173" s="645"/>
      <c r="K173" s="58"/>
      <c r="L173" s="58"/>
      <c r="M173" s="58"/>
      <c r="N173" s="58"/>
      <c r="O173" s="58"/>
      <c r="P173" s="58"/>
    </row>
    <row r="174" spans="1:16" ht="21.95" hidden="1" customHeight="1" x14ac:dyDescent="0.2">
      <c r="A174" s="646" t="s">
        <v>1219</v>
      </c>
      <c r="B174" s="645"/>
      <c r="C174" s="645"/>
      <c r="D174" s="645"/>
      <c r="E174" s="645"/>
      <c r="F174" s="645"/>
      <c r="G174" s="645"/>
      <c r="H174" s="645"/>
      <c r="I174" s="645"/>
      <c r="J174" s="645"/>
      <c r="K174" s="58">
        <v>6417</v>
      </c>
      <c r="L174" s="58"/>
      <c r="M174" s="58"/>
      <c r="N174" s="58"/>
      <c r="O174" s="58">
        <v>274.93</v>
      </c>
      <c r="P174" s="58"/>
    </row>
    <row r="175" spans="1:16" hidden="1" x14ac:dyDescent="0.2">
      <c r="A175" s="646" t="s">
        <v>1220</v>
      </c>
      <c r="B175" s="645"/>
      <c r="C175" s="645"/>
      <c r="D175" s="645"/>
      <c r="E175" s="645"/>
      <c r="F175" s="645"/>
      <c r="G175" s="645"/>
      <c r="H175" s="645"/>
      <c r="I175" s="645"/>
      <c r="J175" s="645"/>
      <c r="K175" s="58">
        <v>58980</v>
      </c>
      <c r="L175" s="58"/>
      <c r="M175" s="58"/>
      <c r="N175" s="58"/>
      <c r="O175" s="58">
        <v>579.45000000000005</v>
      </c>
      <c r="P175" s="58">
        <v>10.89</v>
      </c>
    </row>
    <row r="176" spans="1:16" hidden="1" x14ac:dyDescent="0.2">
      <c r="A176" s="646" t="s">
        <v>464</v>
      </c>
      <c r="B176" s="645"/>
      <c r="C176" s="645"/>
      <c r="D176" s="645"/>
      <c r="E176" s="645"/>
      <c r="F176" s="645"/>
      <c r="G176" s="645"/>
      <c r="H176" s="645"/>
      <c r="I176" s="645"/>
      <c r="J176" s="645"/>
      <c r="K176" s="58">
        <v>1031</v>
      </c>
      <c r="L176" s="58"/>
      <c r="M176" s="58"/>
      <c r="N176" s="58"/>
      <c r="O176" s="58">
        <v>41.12</v>
      </c>
      <c r="P176" s="58"/>
    </row>
    <row r="177" spans="1:16" hidden="1" x14ac:dyDescent="0.2">
      <c r="A177" s="646" t="s">
        <v>1221</v>
      </c>
      <c r="B177" s="645"/>
      <c r="C177" s="645"/>
      <c r="D177" s="645"/>
      <c r="E177" s="645"/>
      <c r="F177" s="645"/>
      <c r="G177" s="645"/>
      <c r="H177" s="645"/>
      <c r="I177" s="645"/>
      <c r="J177" s="645"/>
      <c r="K177" s="58">
        <v>895931</v>
      </c>
      <c r="L177" s="58"/>
      <c r="M177" s="58"/>
      <c r="N177" s="58"/>
      <c r="O177" s="58">
        <v>5615.04</v>
      </c>
      <c r="P177" s="58">
        <v>119.8</v>
      </c>
    </row>
    <row r="178" spans="1:16" hidden="1" x14ac:dyDescent="0.2">
      <c r="A178" s="646" t="s">
        <v>1222</v>
      </c>
      <c r="B178" s="645"/>
      <c r="C178" s="645"/>
      <c r="D178" s="645"/>
      <c r="E178" s="645"/>
      <c r="F178" s="645"/>
      <c r="G178" s="645"/>
      <c r="H178" s="645"/>
      <c r="I178" s="645"/>
      <c r="J178" s="645"/>
      <c r="K178" s="58">
        <v>15201</v>
      </c>
      <c r="L178" s="58"/>
      <c r="M178" s="58"/>
      <c r="N178" s="58"/>
      <c r="O178" s="58">
        <v>296.49</v>
      </c>
      <c r="P178" s="58">
        <v>22.51</v>
      </c>
    </row>
    <row r="179" spans="1:16" hidden="1" x14ac:dyDescent="0.2">
      <c r="A179" s="646" t="s">
        <v>1223</v>
      </c>
      <c r="B179" s="645"/>
      <c r="C179" s="645"/>
      <c r="D179" s="645"/>
      <c r="E179" s="645"/>
      <c r="F179" s="645"/>
      <c r="G179" s="645"/>
      <c r="H179" s="645"/>
      <c r="I179" s="645"/>
      <c r="J179" s="645"/>
      <c r="K179" s="58">
        <v>1211</v>
      </c>
      <c r="L179" s="58"/>
      <c r="M179" s="58"/>
      <c r="N179" s="58"/>
      <c r="O179" s="58"/>
      <c r="P179" s="58"/>
    </row>
    <row r="180" spans="1:16" hidden="1" x14ac:dyDescent="0.2">
      <c r="A180" s="646" t="s">
        <v>1224</v>
      </c>
      <c r="B180" s="645"/>
      <c r="C180" s="645"/>
      <c r="D180" s="645"/>
      <c r="E180" s="645"/>
      <c r="F180" s="645"/>
      <c r="G180" s="645"/>
      <c r="H180" s="645"/>
      <c r="I180" s="645"/>
      <c r="J180" s="645"/>
      <c r="K180" s="58">
        <v>82711</v>
      </c>
      <c r="L180" s="58"/>
      <c r="M180" s="58"/>
      <c r="N180" s="58"/>
      <c r="O180" s="58"/>
      <c r="P180" s="58"/>
    </row>
    <row r="181" spans="1:16" hidden="1" x14ac:dyDescent="0.2">
      <c r="A181" s="646" t="s">
        <v>1225</v>
      </c>
      <c r="B181" s="645"/>
      <c r="C181" s="645"/>
      <c r="D181" s="645"/>
      <c r="E181" s="645"/>
      <c r="F181" s="645"/>
      <c r="G181" s="645"/>
      <c r="H181" s="645"/>
      <c r="I181" s="645"/>
      <c r="J181" s="645"/>
      <c r="K181" s="58">
        <v>46529</v>
      </c>
      <c r="L181" s="58"/>
      <c r="M181" s="58"/>
      <c r="N181" s="58"/>
      <c r="O181" s="58">
        <v>520.45000000000005</v>
      </c>
      <c r="P181" s="58">
        <v>1.24</v>
      </c>
    </row>
    <row r="182" spans="1:16" hidden="1" x14ac:dyDescent="0.2">
      <c r="A182" s="646" t="s">
        <v>1226</v>
      </c>
      <c r="B182" s="645"/>
      <c r="C182" s="645"/>
      <c r="D182" s="645"/>
      <c r="E182" s="645"/>
      <c r="F182" s="645"/>
      <c r="G182" s="645"/>
      <c r="H182" s="645"/>
      <c r="I182" s="645"/>
      <c r="J182" s="645"/>
      <c r="K182" s="58">
        <v>27185</v>
      </c>
      <c r="L182" s="58"/>
      <c r="M182" s="58"/>
      <c r="N182" s="58"/>
      <c r="O182" s="58">
        <v>162</v>
      </c>
      <c r="P182" s="58">
        <v>12</v>
      </c>
    </row>
    <row r="183" spans="1:16" hidden="1" x14ac:dyDescent="0.2">
      <c r="A183" s="646" t="s">
        <v>465</v>
      </c>
      <c r="B183" s="645"/>
      <c r="C183" s="645"/>
      <c r="D183" s="645"/>
      <c r="E183" s="645"/>
      <c r="F183" s="645"/>
      <c r="G183" s="645"/>
      <c r="H183" s="645"/>
      <c r="I183" s="645"/>
      <c r="J183" s="645"/>
      <c r="K183" s="58">
        <v>6408</v>
      </c>
      <c r="L183" s="58"/>
      <c r="M183" s="58"/>
      <c r="N183" s="58"/>
      <c r="O183" s="58">
        <v>29.09</v>
      </c>
      <c r="P183" s="58">
        <v>0.06</v>
      </c>
    </row>
    <row r="184" spans="1:16" hidden="1" x14ac:dyDescent="0.2">
      <c r="A184" s="646" t="s">
        <v>1227</v>
      </c>
      <c r="B184" s="645"/>
      <c r="C184" s="645"/>
      <c r="D184" s="645"/>
      <c r="E184" s="645"/>
      <c r="F184" s="645"/>
      <c r="G184" s="645"/>
      <c r="H184" s="645"/>
      <c r="I184" s="645"/>
      <c r="J184" s="645"/>
      <c r="K184" s="58">
        <v>6039</v>
      </c>
      <c r="L184" s="58"/>
      <c r="M184" s="58"/>
      <c r="N184" s="58"/>
      <c r="O184" s="58">
        <v>110.62</v>
      </c>
      <c r="P184" s="58">
        <v>0.12</v>
      </c>
    </row>
    <row r="185" spans="1:16" hidden="1" x14ac:dyDescent="0.2">
      <c r="A185" s="646" t="s">
        <v>346</v>
      </c>
      <c r="B185" s="645"/>
      <c r="C185" s="645"/>
      <c r="D185" s="645"/>
      <c r="E185" s="645"/>
      <c r="F185" s="645"/>
      <c r="G185" s="645"/>
      <c r="H185" s="645"/>
      <c r="I185" s="645"/>
      <c r="J185" s="645"/>
      <c r="K185" s="58">
        <v>1147643</v>
      </c>
      <c r="L185" s="58"/>
      <c r="M185" s="58"/>
      <c r="N185" s="58"/>
      <c r="O185" s="58">
        <v>7629.19</v>
      </c>
      <c r="P185" s="58">
        <v>166.62</v>
      </c>
    </row>
    <row r="186" spans="1:16" hidden="1" x14ac:dyDescent="0.2">
      <c r="A186" s="646" t="s">
        <v>1228</v>
      </c>
      <c r="B186" s="645"/>
      <c r="C186" s="645"/>
      <c r="D186" s="645"/>
      <c r="E186" s="645"/>
      <c r="F186" s="645"/>
      <c r="G186" s="645"/>
      <c r="H186" s="645"/>
      <c r="I186" s="645"/>
      <c r="J186" s="645"/>
      <c r="K186" s="58">
        <v>229528.6</v>
      </c>
      <c r="L186" s="58"/>
      <c r="M186" s="58"/>
      <c r="N186" s="58"/>
      <c r="O186" s="58"/>
      <c r="P186" s="58"/>
    </row>
    <row r="187" spans="1:16" hidden="1" x14ac:dyDescent="0.2">
      <c r="A187" s="644" t="s">
        <v>350</v>
      </c>
      <c r="B187" s="645"/>
      <c r="C187" s="645"/>
      <c r="D187" s="645"/>
      <c r="E187" s="645"/>
      <c r="F187" s="645"/>
      <c r="G187" s="645"/>
      <c r="H187" s="645"/>
      <c r="I187" s="645"/>
      <c r="J187" s="645"/>
      <c r="K187" s="60">
        <v>1377171.6</v>
      </c>
      <c r="L187" s="58"/>
      <c r="M187" s="58"/>
      <c r="N187" s="58"/>
      <c r="O187" s="60">
        <v>7629.19</v>
      </c>
      <c r="P187" s="60">
        <v>166.62</v>
      </c>
    </row>
    <row r="188" spans="1:16" hidden="1" x14ac:dyDescent="0.2">
      <c r="A188" s="648" t="s">
        <v>1229</v>
      </c>
      <c r="B188" s="649"/>
      <c r="C188" s="649"/>
      <c r="D188" s="649"/>
      <c r="E188" s="649"/>
      <c r="F188" s="649"/>
      <c r="G188" s="649"/>
      <c r="H188" s="649"/>
      <c r="I188" s="649"/>
      <c r="J188" s="649"/>
      <c r="K188" s="649"/>
      <c r="L188" s="649"/>
      <c r="M188" s="649"/>
      <c r="N188" s="649"/>
      <c r="O188" s="649"/>
      <c r="P188" s="649"/>
    </row>
    <row r="189" spans="1:16" x14ac:dyDescent="0.2">
      <c r="A189" s="646" t="s">
        <v>473</v>
      </c>
      <c r="B189" s="645"/>
      <c r="C189" s="645"/>
      <c r="D189" s="645"/>
      <c r="E189" s="645"/>
      <c r="F189" s="645"/>
      <c r="G189" s="645"/>
      <c r="H189" s="645"/>
      <c r="I189" s="645"/>
      <c r="J189" s="645"/>
      <c r="K189" s="58">
        <v>1027716</v>
      </c>
      <c r="L189" s="58">
        <v>72128</v>
      </c>
      <c r="M189" s="58">
        <v>30569</v>
      </c>
      <c r="N189" s="58">
        <v>2240</v>
      </c>
      <c r="O189" s="58">
        <v>7629.19</v>
      </c>
      <c r="P189" s="58">
        <v>166.62</v>
      </c>
    </row>
    <row r="190" spans="1:16" x14ac:dyDescent="0.2">
      <c r="A190" s="646" t="s">
        <v>461</v>
      </c>
      <c r="B190" s="645"/>
      <c r="C190" s="645"/>
      <c r="D190" s="645"/>
      <c r="E190" s="645"/>
      <c r="F190" s="645"/>
      <c r="G190" s="645"/>
      <c r="H190" s="645"/>
      <c r="I190" s="645"/>
      <c r="J190" s="645"/>
      <c r="K190" s="58">
        <v>77626</v>
      </c>
      <c r="L190" s="58"/>
      <c r="M190" s="58"/>
      <c r="N190" s="58"/>
      <c r="O190" s="58"/>
      <c r="P190" s="58"/>
    </row>
    <row r="191" spans="1:16" x14ac:dyDescent="0.2">
      <c r="A191" s="646" t="s">
        <v>462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58">
        <v>42301</v>
      </c>
      <c r="L191" s="58"/>
      <c r="M191" s="58"/>
      <c r="N191" s="58"/>
      <c r="O191" s="58"/>
      <c r="P191" s="58"/>
    </row>
    <row r="192" spans="1:16" x14ac:dyDescent="0.2">
      <c r="A192" s="644" t="s">
        <v>474</v>
      </c>
      <c r="B192" s="645"/>
      <c r="C192" s="645"/>
      <c r="D192" s="645"/>
      <c r="E192" s="645"/>
      <c r="F192" s="645"/>
      <c r="G192" s="645"/>
      <c r="H192" s="645"/>
      <c r="I192" s="645"/>
      <c r="J192" s="645"/>
      <c r="K192" s="58"/>
      <c r="L192" s="58"/>
      <c r="M192" s="58"/>
      <c r="N192" s="58"/>
      <c r="O192" s="58"/>
      <c r="P192" s="58"/>
    </row>
    <row r="193" spans="1:16" ht="21.95" hidden="1" customHeight="1" x14ac:dyDescent="0.2">
      <c r="A193" s="646" t="s">
        <v>1219</v>
      </c>
      <c r="B193" s="645"/>
      <c r="C193" s="645"/>
      <c r="D193" s="645"/>
      <c r="E193" s="645"/>
      <c r="F193" s="645"/>
      <c r="G193" s="645"/>
      <c r="H193" s="645"/>
      <c r="I193" s="645"/>
      <c r="J193" s="645"/>
      <c r="K193" s="58">
        <v>6417</v>
      </c>
      <c r="L193" s="58"/>
      <c r="M193" s="58"/>
      <c r="N193" s="58"/>
      <c r="O193" s="58">
        <v>274.93</v>
      </c>
      <c r="P193" s="58"/>
    </row>
    <row r="194" spans="1:16" hidden="1" x14ac:dyDescent="0.2">
      <c r="A194" s="646" t="s">
        <v>1220</v>
      </c>
      <c r="B194" s="645"/>
      <c r="C194" s="645"/>
      <c r="D194" s="645"/>
      <c r="E194" s="645"/>
      <c r="F194" s="645"/>
      <c r="G194" s="645"/>
      <c r="H194" s="645"/>
      <c r="I194" s="645"/>
      <c r="J194" s="645"/>
      <c r="K194" s="58">
        <v>58980</v>
      </c>
      <c r="L194" s="58"/>
      <c r="M194" s="58"/>
      <c r="N194" s="58"/>
      <c r="O194" s="58">
        <v>579.45000000000005</v>
      </c>
      <c r="P194" s="58">
        <v>10.89</v>
      </c>
    </row>
    <row r="195" spans="1:16" hidden="1" x14ac:dyDescent="0.2">
      <c r="A195" s="646" t="s">
        <v>464</v>
      </c>
      <c r="B195" s="645"/>
      <c r="C195" s="645"/>
      <c r="D195" s="645"/>
      <c r="E195" s="645"/>
      <c r="F195" s="645"/>
      <c r="G195" s="645"/>
      <c r="H195" s="645"/>
      <c r="I195" s="645"/>
      <c r="J195" s="645"/>
      <c r="K195" s="58">
        <v>1031</v>
      </c>
      <c r="L195" s="58"/>
      <c r="M195" s="58"/>
      <c r="N195" s="58"/>
      <c r="O195" s="58">
        <v>41.12</v>
      </c>
      <c r="P195" s="58"/>
    </row>
    <row r="196" spans="1:16" hidden="1" x14ac:dyDescent="0.2">
      <c r="A196" s="646" t="s">
        <v>1221</v>
      </c>
      <c r="B196" s="645"/>
      <c r="C196" s="645"/>
      <c r="D196" s="645"/>
      <c r="E196" s="645"/>
      <c r="F196" s="645"/>
      <c r="G196" s="645"/>
      <c r="H196" s="645"/>
      <c r="I196" s="645"/>
      <c r="J196" s="645"/>
      <c r="K196" s="58">
        <v>895931</v>
      </c>
      <c r="L196" s="58"/>
      <c r="M196" s="58"/>
      <c r="N196" s="58"/>
      <c r="O196" s="58">
        <v>5615.04</v>
      </c>
      <c r="P196" s="58">
        <v>119.8</v>
      </c>
    </row>
    <row r="197" spans="1:16" hidden="1" x14ac:dyDescent="0.2">
      <c r="A197" s="646" t="s">
        <v>1222</v>
      </c>
      <c r="B197" s="645"/>
      <c r="C197" s="645"/>
      <c r="D197" s="645"/>
      <c r="E197" s="645"/>
      <c r="F197" s="645"/>
      <c r="G197" s="645"/>
      <c r="H197" s="645"/>
      <c r="I197" s="645"/>
      <c r="J197" s="645"/>
      <c r="K197" s="58">
        <v>15201</v>
      </c>
      <c r="L197" s="58"/>
      <c r="M197" s="58"/>
      <c r="N197" s="58"/>
      <c r="O197" s="58">
        <v>296.49</v>
      </c>
      <c r="P197" s="58">
        <v>22.51</v>
      </c>
    </row>
    <row r="198" spans="1:16" hidden="1" x14ac:dyDescent="0.2">
      <c r="A198" s="646" t="s">
        <v>1223</v>
      </c>
      <c r="B198" s="645"/>
      <c r="C198" s="645"/>
      <c r="D198" s="645"/>
      <c r="E198" s="645"/>
      <c r="F198" s="645"/>
      <c r="G198" s="645"/>
      <c r="H198" s="645"/>
      <c r="I198" s="645"/>
      <c r="J198" s="645"/>
      <c r="K198" s="58">
        <v>1211</v>
      </c>
      <c r="L198" s="58"/>
      <c r="M198" s="58"/>
      <c r="N198" s="58"/>
      <c r="O198" s="58"/>
      <c r="P198" s="58"/>
    </row>
    <row r="199" spans="1:16" hidden="1" x14ac:dyDescent="0.2">
      <c r="A199" s="646" t="s">
        <v>1224</v>
      </c>
      <c r="B199" s="645"/>
      <c r="C199" s="645"/>
      <c r="D199" s="645"/>
      <c r="E199" s="645"/>
      <c r="F199" s="645"/>
      <c r="G199" s="645"/>
      <c r="H199" s="645"/>
      <c r="I199" s="645"/>
      <c r="J199" s="645"/>
      <c r="K199" s="58">
        <v>82711</v>
      </c>
      <c r="L199" s="58"/>
      <c r="M199" s="58"/>
      <c r="N199" s="58"/>
      <c r="O199" s="58"/>
      <c r="P199" s="58"/>
    </row>
    <row r="200" spans="1:16" hidden="1" x14ac:dyDescent="0.2">
      <c r="A200" s="646" t="s">
        <v>1225</v>
      </c>
      <c r="B200" s="645"/>
      <c r="C200" s="645"/>
      <c r="D200" s="645"/>
      <c r="E200" s="645"/>
      <c r="F200" s="645"/>
      <c r="G200" s="645"/>
      <c r="H200" s="645"/>
      <c r="I200" s="645"/>
      <c r="J200" s="645"/>
      <c r="K200" s="58">
        <v>46529</v>
      </c>
      <c r="L200" s="58"/>
      <c r="M200" s="58"/>
      <c r="N200" s="58"/>
      <c r="O200" s="58">
        <v>520.45000000000005</v>
      </c>
      <c r="P200" s="58">
        <v>1.24</v>
      </c>
    </row>
    <row r="201" spans="1:16" hidden="1" x14ac:dyDescent="0.2">
      <c r="A201" s="646" t="s">
        <v>1226</v>
      </c>
      <c r="B201" s="645"/>
      <c r="C201" s="645"/>
      <c r="D201" s="645"/>
      <c r="E201" s="645"/>
      <c r="F201" s="645"/>
      <c r="G201" s="645"/>
      <c r="H201" s="645"/>
      <c r="I201" s="645"/>
      <c r="J201" s="645"/>
      <c r="K201" s="58">
        <v>27185</v>
      </c>
      <c r="L201" s="58"/>
      <c r="M201" s="58"/>
      <c r="N201" s="58"/>
      <c r="O201" s="58">
        <v>162</v>
      </c>
      <c r="P201" s="58">
        <v>12</v>
      </c>
    </row>
    <row r="202" spans="1:16" hidden="1" x14ac:dyDescent="0.2">
      <c r="A202" s="646" t="s">
        <v>465</v>
      </c>
      <c r="B202" s="645"/>
      <c r="C202" s="645"/>
      <c r="D202" s="645"/>
      <c r="E202" s="645"/>
      <c r="F202" s="645"/>
      <c r="G202" s="645"/>
      <c r="H202" s="645"/>
      <c r="I202" s="645"/>
      <c r="J202" s="645"/>
      <c r="K202" s="58">
        <v>6408</v>
      </c>
      <c r="L202" s="58"/>
      <c r="M202" s="58"/>
      <c r="N202" s="58"/>
      <c r="O202" s="58">
        <v>29.09</v>
      </c>
      <c r="P202" s="58">
        <v>0.06</v>
      </c>
    </row>
    <row r="203" spans="1:16" hidden="1" x14ac:dyDescent="0.2">
      <c r="A203" s="646" t="s">
        <v>1227</v>
      </c>
      <c r="B203" s="645"/>
      <c r="C203" s="645"/>
      <c r="D203" s="645"/>
      <c r="E203" s="645"/>
      <c r="F203" s="645"/>
      <c r="G203" s="645"/>
      <c r="H203" s="645"/>
      <c r="I203" s="645"/>
      <c r="J203" s="645"/>
      <c r="K203" s="58">
        <v>6039</v>
      </c>
      <c r="L203" s="58"/>
      <c r="M203" s="58"/>
      <c r="N203" s="58"/>
      <c r="O203" s="58">
        <v>110.62</v>
      </c>
      <c r="P203" s="58">
        <v>0.12</v>
      </c>
    </row>
    <row r="204" spans="1:16" x14ac:dyDescent="0.2">
      <c r="A204" s="646" t="s">
        <v>346</v>
      </c>
      <c r="B204" s="645"/>
      <c r="C204" s="645"/>
      <c r="D204" s="645"/>
      <c r="E204" s="645"/>
      <c r="F204" s="645"/>
      <c r="G204" s="645"/>
      <c r="H204" s="645"/>
      <c r="I204" s="645"/>
      <c r="J204" s="645"/>
      <c r="K204" s="58">
        <v>1147643</v>
      </c>
      <c r="L204" s="58"/>
      <c r="M204" s="58"/>
      <c r="N204" s="58"/>
      <c r="O204" s="58">
        <v>7629.19</v>
      </c>
      <c r="P204" s="58">
        <v>166.62</v>
      </c>
    </row>
    <row r="205" spans="1:16" x14ac:dyDescent="0.2">
      <c r="A205" s="646" t="s">
        <v>347</v>
      </c>
      <c r="B205" s="645"/>
      <c r="C205" s="645"/>
      <c r="D205" s="645"/>
      <c r="E205" s="645"/>
      <c r="F205" s="645"/>
      <c r="G205" s="645"/>
      <c r="H205" s="645"/>
      <c r="I205" s="645"/>
      <c r="J205" s="645"/>
      <c r="K205" s="58">
        <v>7987595</v>
      </c>
      <c r="L205" s="58"/>
      <c r="M205" s="58"/>
      <c r="N205" s="58"/>
      <c r="O205" s="58"/>
      <c r="P205" s="58"/>
    </row>
    <row r="206" spans="1:16" x14ac:dyDescent="0.2">
      <c r="A206" s="646" t="s">
        <v>348</v>
      </c>
      <c r="B206" s="645"/>
      <c r="C206" s="645"/>
      <c r="D206" s="645"/>
      <c r="E206" s="645"/>
      <c r="F206" s="645"/>
      <c r="G206" s="645"/>
      <c r="H206" s="645"/>
      <c r="I206" s="645"/>
      <c r="J206" s="645"/>
      <c r="K206" s="173">
        <f>K205*1.1532377</f>
        <v>9211595.6863314994</v>
      </c>
      <c r="L206" s="58"/>
      <c r="M206" s="58"/>
      <c r="N206" s="58"/>
      <c r="O206" s="58"/>
      <c r="P206" s="58"/>
    </row>
    <row r="207" spans="1:16" x14ac:dyDescent="0.2">
      <c r="A207" s="646" t="s">
        <v>349</v>
      </c>
      <c r="B207" s="645"/>
      <c r="C207" s="645"/>
      <c r="D207" s="645"/>
      <c r="E207" s="645"/>
      <c r="F207" s="645"/>
      <c r="G207" s="645"/>
      <c r="H207" s="645"/>
      <c r="I207" s="645"/>
      <c r="J207" s="645"/>
      <c r="K207" s="173">
        <f>K206*0.845</f>
        <v>7783798.3549501169</v>
      </c>
      <c r="L207" s="58"/>
      <c r="M207" s="58"/>
      <c r="N207" s="58"/>
      <c r="O207" s="58"/>
      <c r="P207" s="58"/>
    </row>
    <row r="208" spans="1:16" x14ac:dyDescent="0.2">
      <c r="A208" s="646" t="s">
        <v>1230</v>
      </c>
      <c r="B208" s="645"/>
      <c r="C208" s="645"/>
      <c r="D208" s="645"/>
      <c r="E208" s="645"/>
      <c r="F208" s="645"/>
      <c r="G208" s="645"/>
      <c r="H208" s="645"/>
      <c r="I208" s="645"/>
      <c r="J208" s="645"/>
      <c r="K208" s="173">
        <f>K207*0.2</f>
        <v>1556759.6709900235</v>
      </c>
      <c r="L208" s="58"/>
      <c r="M208" s="58"/>
      <c r="N208" s="58"/>
      <c r="O208" s="58"/>
      <c r="P208" s="58"/>
    </row>
    <row r="209" spans="1:16" x14ac:dyDescent="0.2">
      <c r="A209" s="644" t="s">
        <v>350</v>
      </c>
      <c r="B209" s="645"/>
      <c r="C209" s="645"/>
      <c r="D209" s="645"/>
      <c r="E209" s="645"/>
      <c r="F209" s="645"/>
      <c r="G209" s="645"/>
      <c r="H209" s="645"/>
      <c r="I209" s="645"/>
      <c r="J209" s="645"/>
      <c r="K209" s="174">
        <f>K207+K208</f>
        <v>9340558.0259401407</v>
      </c>
      <c r="L209" s="58"/>
      <c r="M209" s="58"/>
      <c r="N209" s="58"/>
      <c r="O209" s="60">
        <v>7629.19</v>
      </c>
      <c r="P209" s="60">
        <v>166.62</v>
      </c>
    </row>
    <row r="213" spans="1:16" x14ac:dyDescent="0.2">
      <c r="A213" s="122" t="s">
        <v>506</v>
      </c>
      <c r="B213" s="123"/>
      <c r="C213" s="124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">
      <c r="A214" s="122"/>
      <c r="B214" s="123"/>
      <c r="C214" s="12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">
      <c r="A215" s="122" t="s">
        <v>505</v>
      </c>
      <c r="B215" s="123"/>
      <c r="C215" s="124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7" spans="1:16" x14ac:dyDescent="0.2">
      <c r="A217" s="642"/>
      <c r="B217" s="641"/>
      <c r="C217" s="641"/>
      <c r="D217" s="641"/>
      <c r="E217" s="641"/>
      <c r="F217" s="641"/>
      <c r="G217" s="641"/>
      <c r="H217" s="641"/>
      <c r="I217" s="641"/>
      <c r="J217" s="641"/>
      <c r="K217" s="641"/>
      <c r="L217" s="641"/>
      <c r="M217" s="641"/>
      <c r="N217" s="641"/>
      <c r="O217" s="641"/>
      <c r="P217" s="641"/>
    </row>
  </sheetData>
  <mergeCells count="96">
    <mergeCell ref="M11:P11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B10:K10"/>
    <mergeCell ref="M10:P10"/>
    <mergeCell ref="M12:P1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G25:J25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A25:B25"/>
    <mergeCell ref="C25:C28"/>
    <mergeCell ref="D25:D28"/>
    <mergeCell ref="E25:E28"/>
    <mergeCell ref="F25:F28"/>
    <mergeCell ref="A126:P126"/>
    <mergeCell ref="H27:H28"/>
    <mergeCell ref="I27:I28"/>
    <mergeCell ref="J27:J28"/>
    <mergeCell ref="L27:L28"/>
    <mergeCell ref="M27:M28"/>
    <mergeCell ref="N27:N28"/>
    <mergeCell ref="A30:P30"/>
    <mergeCell ref="A39:P39"/>
    <mergeCell ref="A48:P48"/>
    <mergeCell ref="A79:P79"/>
    <mergeCell ref="A107:P107"/>
    <mergeCell ref="A178:J178"/>
    <mergeCell ref="A132:P132"/>
    <mergeCell ref="A141:P141"/>
    <mergeCell ref="A169:P169"/>
    <mergeCell ref="A170:J170"/>
    <mergeCell ref="A171:J171"/>
    <mergeCell ref="A172:J172"/>
    <mergeCell ref="A173:J173"/>
    <mergeCell ref="A174:J174"/>
    <mergeCell ref="A175:J175"/>
    <mergeCell ref="A176:J176"/>
    <mergeCell ref="A177:J177"/>
    <mergeCell ref="A190:J190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187:J187"/>
    <mergeCell ref="A188:P188"/>
    <mergeCell ref="A189:J189"/>
    <mergeCell ref="A202:J202"/>
    <mergeCell ref="A191:J191"/>
    <mergeCell ref="A192:J192"/>
    <mergeCell ref="A193:J193"/>
    <mergeCell ref="A194:J194"/>
    <mergeCell ref="A195:J195"/>
    <mergeCell ref="A196:J196"/>
    <mergeCell ref="A197:J197"/>
    <mergeCell ref="A198:J198"/>
    <mergeCell ref="A199:J199"/>
    <mergeCell ref="A200:J200"/>
    <mergeCell ref="A201:J201"/>
    <mergeCell ref="A209:J209"/>
    <mergeCell ref="A217:P217"/>
    <mergeCell ref="A203:J203"/>
    <mergeCell ref="A204:J204"/>
    <mergeCell ref="A205:J205"/>
    <mergeCell ref="A206:J206"/>
    <mergeCell ref="A207:J207"/>
    <mergeCell ref="A208:J208"/>
  </mergeCells>
  <pageMargins left="0.19685039370078741" right="0.19685039370078741" top="0.39370078740157483" bottom="0.39370078740157483" header="0.19685039370078741" footer="0.19685039370078741"/>
  <pageSetup paperSize="9" scale="64" fitToHeight="1000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P216"/>
  <sheetViews>
    <sheetView showGridLines="0" view="pageBreakPreview" topLeftCell="A19" zoomScaleNormal="115" zoomScaleSheetLayoutView="100" workbookViewId="0">
      <selection activeCell="K193" sqref="K193"/>
    </sheetView>
  </sheetViews>
  <sheetFormatPr defaultRowHeight="12.75" x14ac:dyDescent="0.2"/>
  <cols>
    <col min="1" max="1" width="4.5703125" style="63" customWidth="1"/>
    <col min="2" max="2" width="3.28515625" style="64" customWidth="1"/>
    <col min="3" max="3" width="19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3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108</v>
      </c>
      <c r="J18" s="668"/>
      <c r="K18" s="705" t="s">
        <v>1108</v>
      </c>
      <c r="L18" s="706"/>
      <c r="M18" s="667" t="s">
        <v>502</v>
      </c>
      <c r="N18" s="668"/>
      <c r="O18" s="705" t="str">
        <f>K18</f>
        <v>17.05.2021.</v>
      </c>
      <c r="P18" s="706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1097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598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33.75" x14ac:dyDescent="0.2">
      <c r="A31" s="146">
        <v>1</v>
      </c>
      <c r="B31" s="54" t="s">
        <v>88</v>
      </c>
      <c r="C31" s="55" t="s">
        <v>599</v>
      </c>
      <c r="D31" s="56" t="s">
        <v>600</v>
      </c>
      <c r="E31" s="57" t="s">
        <v>99</v>
      </c>
      <c r="F31" s="58">
        <v>9.1999999999999993</v>
      </c>
      <c r="G31" s="59">
        <v>161</v>
      </c>
      <c r="H31" s="59">
        <v>129.9</v>
      </c>
      <c r="I31" s="59">
        <v>31.1</v>
      </c>
      <c r="J31" s="58"/>
      <c r="K31" s="59">
        <v>1481</v>
      </c>
      <c r="L31" s="59">
        <v>1195</v>
      </c>
      <c r="M31" s="59">
        <v>286</v>
      </c>
      <c r="N31" s="58"/>
      <c r="O31" s="58" t="s">
        <v>601</v>
      </c>
      <c r="P31" s="58" t="s">
        <v>107</v>
      </c>
    </row>
    <row r="32" spans="1:16" ht="33.75" x14ac:dyDescent="0.2">
      <c r="A32" s="146">
        <v>2</v>
      </c>
      <c r="B32" s="54" t="s">
        <v>96</v>
      </c>
      <c r="C32" s="55" t="s">
        <v>602</v>
      </c>
      <c r="D32" s="56" t="s">
        <v>603</v>
      </c>
      <c r="E32" s="57" t="s">
        <v>604</v>
      </c>
      <c r="F32" s="58">
        <v>9.1999999999999993</v>
      </c>
      <c r="G32" s="59">
        <v>217.62</v>
      </c>
      <c r="H32" s="59">
        <v>192.1</v>
      </c>
      <c r="I32" s="59">
        <v>25.52</v>
      </c>
      <c r="J32" s="59">
        <v>4.1100000000000003</v>
      </c>
      <c r="K32" s="59">
        <v>2002</v>
      </c>
      <c r="L32" s="59">
        <v>1767</v>
      </c>
      <c r="M32" s="59">
        <v>235</v>
      </c>
      <c r="N32" s="59">
        <v>38</v>
      </c>
      <c r="O32" s="58" t="s">
        <v>605</v>
      </c>
      <c r="P32" s="58" t="s">
        <v>606</v>
      </c>
    </row>
    <row r="33" spans="1:16" ht="33.75" x14ac:dyDescent="0.2">
      <c r="A33" s="146">
        <v>3</v>
      </c>
      <c r="B33" s="54" t="s">
        <v>102</v>
      </c>
      <c r="C33" s="55" t="s">
        <v>607</v>
      </c>
      <c r="D33" s="56" t="s">
        <v>608</v>
      </c>
      <c r="E33" s="57" t="s">
        <v>604</v>
      </c>
      <c r="F33" s="58">
        <v>9.1999999999999993</v>
      </c>
      <c r="G33" s="59">
        <v>166.61</v>
      </c>
      <c r="H33" s="59">
        <v>126.13</v>
      </c>
      <c r="I33" s="59">
        <v>40.479999999999997</v>
      </c>
      <c r="J33" s="59">
        <v>6.52</v>
      </c>
      <c r="K33" s="59">
        <v>1532</v>
      </c>
      <c r="L33" s="59">
        <v>1160</v>
      </c>
      <c r="M33" s="59">
        <v>372</v>
      </c>
      <c r="N33" s="59">
        <v>60</v>
      </c>
      <c r="O33" s="58" t="s">
        <v>609</v>
      </c>
      <c r="P33" s="58" t="s">
        <v>610</v>
      </c>
    </row>
    <row r="34" spans="1:16" ht="33.75" x14ac:dyDescent="0.2">
      <c r="A34" s="146">
        <v>4</v>
      </c>
      <c r="B34" s="54" t="s">
        <v>108</v>
      </c>
      <c r="C34" s="55" t="s">
        <v>354</v>
      </c>
      <c r="D34" s="56" t="s">
        <v>611</v>
      </c>
      <c r="E34" s="57" t="s">
        <v>356</v>
      </c>
      <c r="F34" s="58">
        <v>9.1999999999999993</v>
      </c>
      <c r="G34" s="59">
        <v>26.04</v>
      </c>
      <c r="H34" s="59">
        <v>24.65</v>
      </c>
      <c r="I34" s="59">
        <v>1.39</v>
      </c>
      <c r="J34" s="58"/>
      <c r="K34" s="59">
        <v>240</v>
      </c>
      <c r="L34" s="59">
        <v>227</v>
      </c>
      <c r="M34" s="59">
        <v>13</v>
      </c>
      <c r="N34" s="58"/>
      <c r="O34" s="58" t="s">
        <v>612</v>
      </c>
      <c r="P34" s="58" t="s">
        <v>107</v>
      </c>
    </row>
    <row r="35" spans="1:16" ht="33.75" x14ac:dyDescent="0.2">
      <c r="A35" s="146">
        <v>5</v>
      </c>
      <c r="B35" s="54" t="s">
        <v>114</v>
      </c>
      <c r="C35" s="55" t="s">
        <v>613</v>
      </c>
      <c r="D35" s="56" t="s">
        <v>614</v>
      </c>
      <c r="E35" s="57" t="s">
        <v>615</v>
      </c>
      <c r="F35" s="58">
        <v>92</v>
      </c>
      <c r="G35" s="59">
        <v>45.22</v>
      </c>
      <c r="H35" s="59">
        <v>19.87</v>
      </c>
      <c r="I35" s="59">
        <v>25.35</v>
      </c>
      <c r="J35" s="59">
        <v>3.22</v>
      </c>
      <c r="K35" s="59">
        <v>4160</v>
      </c>
      <c r="L35" s="59">
        <v>1828</v>
      </c>
      <c r="M35" s="59">
        <v>2332</v>
      </c>
      <c r="N35" s="59">
        <v>296</v>
      </c>
      <c r="O35" s="58" t="s">
        <v>616</v>
      </c>
      <c r="P35" s="58" t="s">
        <v>617</v>
      </c>
    </row>
    <row r="36" spans="1:16" ht="33.75" x14ac:dyDescent="0.2">
      <c r="A36" s="146">
        <v>6</v>
      </c>
      <c r="B36" s="54" t="s">
        <v>120</v>
      </c>
      <c r="C36" s="55" t="s">
        <v>618</v>
      </c>
      <c r="D36" s="56" t="s">
        <v>619</v>
      </c>
      <c r="E36" s="57" t="s">
        <v>620</v>
      </c>
      <c r="F36" s="58">
        <v>0.13</v>
      </c>
      <c r="G36" s="59">
        <v>723.61</v>
      </c>
      <c r="H36" s="59">
        <v>223.19</v>
      </c>
      <c r="I36" s="59">
        <v>500.42</v>
      </c>
      <c r="J36" s="59">
        <v>56.02</v>
      </c>
      <c r="K36" s="59">
        <v>94</v>
      </c>
      <c r="L36" s="59">
        <v>29</v>
      </c>
      <c r="M36" s="59">
        <v>65</v>
      </c>
      <c r="N36" s="59">
        <v>7</v>
      </c>
      <c r="O36" s="58" t="s">
        <v>621</v>
      </c>
      <c r="P36" s="58" t="s">
        <v>622</v>
      </c>
    </row>
    <row r="37" spans="1:16" ht="33.75" x14ac:dyDescent="0.2">
      <c r="A37" s="146">
        <v>7</v>
      </c>
      <c r="B37" s="54" t="s">
        <v>125</v>
      </c>
      <c r="C37" s="55" t="s">
        <v>338</v>
      </c>
      <c r="D37" s="56" t="s">
        <v>339</v>
      </c>
      <c r="E37" s="57" t="s">
        <v>340</v>
      </c>
      <c r="F37" s="58">
        <v>21.16</v>
      </c>
      <c r="G37" s="59">
        <v>42.94</v>
      </c>
      <c r="H37" s="59">
        <v>4.3499999999999996</v>
      </c>
      <c r="I37" s="59">
        <v>31.63</v>
      </c>
      <c r="J37" s="58"/>
      <c r="K37" s="59">
        <v>908</v>
      </c>
      <c r="L37" s="59">
        <v>92</v>
      </c>
      <c r="M37" s="59">
        <v>669</v>
      </c>
      <c r="N37" s="58"/>
      <c r="O37" s="58" t="s">
        <v>107</v>
      </c>
      <c r="P37" s="58" t="s">
        <v>107</v>
      </c>
    </row>
    <row r="38" spans="1:16" ht="45" x14ac:dyDescent="0.2">
      <c r="A38" s="146">
        <v>8</v>
      </c>
      <c r="B38" s="54" t="s">
        <v>128</v>
      </c>
      <c r="C38" s="55" t="s">
        <v>342</v>
      </c>
      <c r="D38" s="56" t="s">
        <v>343</v>
      </c>
      <c r="E38" s="57" t="s">
        <v>340</v>
      </c>
      <c r="F38" s="58">
        <v>21.16</v>
      </c>
      <c r="G38" s="59">
        <v>10.86</v>
      </c>
      <c r="H38" s="58"/>
      <c r="I38" s="59">
        <v>10.86</v>
      </c>
      <c r="J38" s="58"/>
      <c r="K38" s="59">
        <v>230</v>
      </c>
      <c r="L38" s="58"/>
      <c r="M38" s="59">
        <v>230</v>
      </c>
      <c r="N38" s="58"/>
      <c r="O38" s="58" t="s">
        <v>107</v>
      </c>
      <c r="P38" s="58" t="s">
        <v>107</v>
      </c>
    </row>
    <row r="39" spans="1:16" x14ac:dyDescent="0.2">
      <c r="A39" s="644" t="s">
        <v>623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0">
        <v>20937</v>
      </c>
      <c r="L39" s="58"/>
      <c r="M39" s="58"/>
      <c r="N39" s="58"/>
      <c r="O39" s="60">
        <v>746.49</v>
      </c>
      <c r="P39" s="60">
        <v>32.43</v>
      </c>
    </row>
    <row r="40" spans="1:16" ht="19.149999999999999" customHeight="1" x14ac:dyDescent="0.2">
      <c r="A40" s="647" t="s">
        <v>624</v>
      </c>
      <c r="B40" s="645"/>
      <c r="C40" s="645"/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</row>
    <row r="41" spans="1:16" ht="22.5" x14ac:dyDescent="0.2">
      <c r="A41" s="146">
        <v>9</v>
      </c>
      <c r="B41" s="54" t="s">
        <v>134</v>
      </c>
      <c r="C41" s="55" t="s">
        <v>625</v>
      </c>
      <c r="D41" s="56" t="s">
        <v>626</v>
      </c>
      <c r="E41" s="57" t="s">
        <v>99</v>
      </c>
      <c r="F41" s="58">
        <v>4.0999999999999996</v>
      </c>
      <c r="G41" s="59">
        <v>82.81</v>
      </c>
      <c r="H41" s="59">
        <v>70.099999999999994</v>
      </c>
      <c r="I41" s="59">
        <v>12.71</v>
      </c>
      <c r="J41" s="58"/>
      <c r="K41" s="59">
        <v>339</v>
      </c>
      <c r="L41" s="59">
        <v>287</v>
      </c>
      <c r="M41" s="59">
        <v>52</v>
      </c>
      <c r="N41" s="58"/>
      <c r="O41" s="58" t="s">
        <v>627</v>
      </c>
      <c r="P41" s="58" t="s">
        <v>107</v>
      </c>
    </row>
    <row r="42" spans="1:16" ht="22.5" x14ac:dyDescent="0.2">
      <c r="A42" s="146">
        <v>10</v>
      </c>
      <c r="B42" s="54" t="s">
        <v>140</v>
      </c>
      <c r="C42" s="55" t="s">
        <v>628</v>
      </c>
      <c r="D42" s="56" t="s">
        <v>629</v>
      </c>
      <c r="E42" s="57" t="s">
        <v>99</v>
      </c>
      <c r="F42" s="58">
        <v>6.5</v>
      </c>
      <c r="G42" s="59">
        <v>159.53</v>
      </c>
      <c r="H42" s="59">
        <v>117.48</v>
      </c>
      <c r="I42" s="59">
        <v>42.05</v>
      </c>
      <c r="J42" s="58"/>
      <c r="K42" s="59">
        <v>1037</v>
      </c>
      <c r="L42" s="59">
        <v>764</v>
      </c>
      <c r="M42" s="59">
        <v>273</v>
      </c>
      <c r="N42" s="58"/>
      <c r="O42" s="58" t="s">
        <v>630</v>
      </c>
      <c r="P42" s="58" t="s">
        <v>107</v>
      </c>
    </row>
    <row r="43" spans="1:16" ht="33.75" x14ac:dyDescent="0.2">
      <c r="A43" s="146">
        <v>11</v>
      </c>
      <c r="B43" s="54" t="s">
        <v>144</v>
      </c>
      <c r="C43" s="55" t="s">
        <v>607</v>
      </c>
      <c r="D43" s="56" t="s">
        <v>608</v>
      </c>
      <c r="E43" s="57" t="s">
        <v>604</v>
      </c>
      <c r="F43" s="58">
        <v>4.0999999999999996</v>
      </c>
      <c r="G43" s="59">
        <v>166.61</v>
      </c>
      <c r="H43" s="59">
        <v>126.13</v>
      </c>
      <c r="I43" s="59">
        <v>40.479999999999997</v>
      </c>
      <c r="J43" s="59">
        <v>6.52</v>
      </c>
      <c r="K43" s="59">
        <v>683</v>
      </c>
      <c r="L43" s="59">
        <v>517</v>
      </c>
      <c r="M43" s="59">
        <v>166</v>
      </c>
      <c r="N43" s="59">
        <v>27</v>
      </c>
      <c r="O43" s="58" t="s">
        <v>631</v>
      </c>
      <c r="P43" s="58" t="s">
        <v>632</v>
      </c>
    </row>
    <row r="44" spans="1:16" ht="33.75" x14ac:dyDescent="0.2">
      <c r="A44" s="146">
        <v>12</v>
      </c>
      <c r="B44" s="54" t="s">
        <v>149</v>
      </c>
      <c r="C44" s="55" t="s">
        <v>613</v>
      </c>
      <c r="D44" s="56" t="s">
        <v>614</v>
      </c>
      <c r="E44" s="57" t="s">
        <v>615</v>
      </c>
      <c r="F44" s="58">
        <v>95</v>
      </c>
      <c r="G44" s="59">
        <v>45.22</v>
      </c>
      <c r="H44" s="59">
        <v>19.87</v>
      </c>
      <c r="I44" s="59">
        <v>25.35</v>
      </c>
      <c r="J44" s="59">
        <v>3.22</v>
      </c>
      <c r="K44" s="59">
        <v>4296</v>
      </c>
      <c r="L44" s="59">
        <v>1888</v>
      </c>
      <c r="M44" s="59">
        <v>2408</v>
      </c>
      <c r="N44" s="59">
        <v>306</v>
      </c>
      <c r="O44" s="58" t="s">
        <v>633</v>
      </c>
      <c r="P44" s="58" t="s">
        <v>634</v>
      </c>
    </row>
    <row r="45" spans="1:16" ht="33.75" x14ac:dyDescent="0.2">
      <c r="A45" s="146">
        <v>13</v>
      </c>
      <c r="B45" s="54" t="s">
        <v>156</v>
      </c>
      <c r="C45" s="55" t="s">
        <v>602</v>
      </c>
      <c r="D45" s="56" t="s">
        <v>603</v>
      </c>
      <c r="E45" s="57" t="s">
        <v>604</v>
      </c>
      <c r="F45" s="58">
        <v>1.45</v>
      </c>
      <c r="G45" s="59">
        <v>217.62</v>
      </c>
      <c r="H45" s="59">
        <v>192.1</v>
      </c>
      <c r="I45" s="59">
        <v>25.52</v>
      </c>
      <c r="J45" s="59">
        <v>4.1100000000000003</v>
      </c>
      <c r="K45" s="59">
        <v>316</v>
      </c>
      <c r="L45" s="59">
        <v>279</v>
      </c>
      <c r="M45" s="59">
        <v>37</v>
      </c>
      <c r="N45" s="59">
        <v>6</v>
      </c>
      <c r="O45" s="58" t="s">
        <v>635</v>
      </c>
      <c r="P45" s="58" t="s">
        <v>636</v>
      </c>
    </row>
    <row r="46" spans="1:16" ht="33.75" x14ac:dyDescent="0.2">
      <c r="A46" s="146">
        <v>14</v>
      </c>
      <c r="B46" s="54" t="s">
        <v>159</v>
      </c>
      <c r="C46" s="55" t="s">
        <v>354</v>
      </c>
      <c r="D46" s="56" t="s">
        <v>611</v>
      </c>
      <c r="E46" s="57" t="s">
        <v>356</v>
      </c>
      <c r="F46" s="58">
        <v>5.7</v>
      </c>
      <c r="G46" s="59">
        <v>26.04</v>
      </c>
      <c r="H46" s="59">
        <v>24.65</v>
      </c>
      <c r="I46" s="59">
        <v>1.39</v>
      </c>
      <c r="J46" s="58"/>
      <c r="K46" s="59">
        <v>149</v>
      </c>
      <c r="L46" s="59">
        <v>141</v>
      </c>
      <c r="M46" s="59">
        <v>8</v>
      </c>
      <c r="N46" s="58"/>
      <c r="O46" s="58" t="s">
        <v>637</v>
      </c>
      <c r="P46" s="58" t="s">
        <v>107</v>
      </c>
    </row>
    <row r="47" spans="1:16" ht="33.75" x14ac:dyDescent="0.2">
      <c r="A47" s="146">
        <v>15</v>
      </c>
      <c r="B47" s="54" t="s">
        <v>161</v>
      </c>
      <c r="C47" s="55" t="s">
        <v>338</v>
      </c>
      <c r="D47" s="56" t="s">
        <v>339</v>
      </c>
      <c r="E47" s="57" t="s">
        <v>340</v>
      </c>
      <c r="F47" s="58">
        <v>7.0449999999999999</v>
      </c>
      <c r="G47" s="59">
        <v>42.94</v>
      </c>
      <c r="H47" s="59">
        <v>4.3499999999999996</v>
      </c>
      <c r="I47" s="59">
        <v>31.63</v>
      </c>
      <c r="J47" s="58"/>
      <c r="K47" s="59">
        <v>303</v>
      </c>
      <c r="L47" s="59">
        <v>31</v>
      </c>
      <c r="M47" s="59">
        <v>223</v>
      </c>
      <c r="N47" s="58"/>
      <c r="O47" s="58" t="s">
        <v>107</v>
      </c>
      <c r="P47" s="58" t="s">
        <v>107</v>
      </c>
    </row>
    <row r="48" spans="1:16" ht="45" x14ac:dyDescent="0.2">
      <c r="A48" s="146">
        <v>16</v>
      </c>
      <c r="B48" s="54" t="s">
        <v>164</v>
      </c>
      <c r="C48" s="55" t="s">
        <v>342</v>
      </c>
      <c r="D48" s="56" t="s">
        <v>343</v>
      </c>
      <c r="E48" s="57" t="s">
        <v>340</v>
      </c>
      <c r="F48" s="58">
        <v>7.0449999999999999</v>
      </c>
      <c r="G48" s="59">
        <v>10.86</v>
      </c>
      <c r="H48" s="58"/>
      <c r="I48" s="59">
        <v>10.86</v>
      </c>
      <c r="J48" s="58"/>
      <c r="K48" s="59">
        <v>77</v>
      </c>
      <c r="L48" s="58"/>
      <c r="M48" s="59">
        <v>77</v>
      </c>
      <c r="N48" s="58"/>
      <c r="O48" s="58" t="s">
        <v>107</v>
      </c>
      <c r="P48" s="58" t="s">
        <v>107</v>
      </c>
    </row>
    <row r="49" spans="1:16" x14ac:dyDescent="0.2">
      <c r="A49" s="644" t="s">
        <v>638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0">
        <v>13920</v>
      </c>
      <c r="L49" s="58"/>
      <c r="M49" s="58"/>
      <c r="N49" s="58"/>
      <c r="O49" s="60">
        <v>470.47</v>
      </c>
      <c r="P49" s="60">
        <v>28.15</v>
      </c>
    </row>
    <row r="50" spans="1:16" ht="19.149999999999999" customHeight="1" x14ac:dyDescent="0.2">
      <c r="A50" s="647" t="s">
        <v>639</v>
      </c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</row>
    <row r="51" spans="1:16" ht="56.25" x14ac:dyDescent="0.2">
      <c r="A51" s="146">
        <v>17</v>
      </c>
      <c r="B51" s="54" t="s">
        <v>169</v>
      </c>
      <c r="C51" s="55" t="s">
        <v>640</v>
      </c>
      <c r="D51" s="56" t="s">
        <v>641</v>
      </c>
      <c r="E51" s="57" t="s">
        <v>361</v>
      </c>
      <c r="F51" s="58">
        <v>10.119999999999999</v>
      </c>
      <c r="G51" s="59">
        <v>1793.21</v>
      </c>
      <c r="H51" s="59">
        <v>172.47</v>
      </c>
      <c r="I51" s="59">
        <v>79.64</v>
      </c>
      <c r="J51" s="59">
        <v>2.5499999999999998</v>
      </c>
      <c r="K51" s="59">
        <v>18147</v>
      </c>
      <c r="L51" s="59">
        <v>1745</v>
      </c>
      <c r="M51" s="59">
        <v>806</v>
      </c>
      <c r="N51" s="59">
        <v>26</v>
      </c>
      <c r="O51" s="58" t="s">
        <v>642</v>
      </c>
      <c r="P51" s="58" t="s">
        <v>643</v>
      </c>
    </row>
    <row r="52" spans="1:16" ht="33.75" x14ac:dyDescent="0.2">
      <c r="A52" s="146">
        <v>18</v>
      </c>
      <c r="B52" s="54" t="s">
        <v>171</v>
      </c>
      <c r="C52" s="55" t="s">
        <v>644</v>
      </c>
      <c r="D52" s="56" t="s">
        <v>645</v>
      </c>
      <c r="E52" s="57" t="s">
        <v>575</v>
      </c>
      <c r="F52" s="58">
        <v>-0.253</v>
      </c>
      <c r="G52" s="59">
        <v>1530.03</v>
      </c>
      <c r="H52" s="58"/>
      <c r="I52" s="58"/>
      <c r="J52" s="58"/>
      <c r="K52" s="59">
        <v>-387</v>
      </c>
      <c r="L52" s="58"/>
      <c r="M52" s="58"/>
      <c r="N52" s="58"/>
      <c r="O52" s="58" t="s">
        <v>107</v>
      </c>
      <c r="P52" s="58" t="s">
        <v>107</v>
      </c>
    </row>
    <row r="53" spans="1:16" ht="22.5" x14ac:dyDescent="0.2">
      <c r="A53" s="146">
        <v>19</v>
      </c>
      <c r="B53" s="54" t="s">
        <v>174</v>
      </c>
      <c r="C53" s="55" t="s">
        <v>646</v>
      </c>
      <c r="D53" s="56" t="s">
        <v>647</v>
      </c>
      <c r="E53" s="57" t="s">
        <v>575</v>
      </c>
      <c r="F53" s="58">
        <v>-0.60719999999999996</v>
      </c>
      <c r="G53" s="59">
        <v>2606.9</v>
      </c>
      <c r="H53" s="58"/>
      <c r="I53" s="58"/>
      <c r="J53" s="58"/>
      <c r="K53" s="59">
        <v>-1583</v>
      </c>
      <c r="L53" s="58"/>
      <c r="M53" s="58"/>
      <c r="N53" s="58"/>
      <c r="O53" s="58" t="s">
        <v>107</v>
      </c>
      <c r="P53" s="58" t="s">
        <v>107</v>
      </c>
    </row>
    <row r="54" spans="1:16" ht="22.5" x14ac:dyDescent="0.2">
      <c r="A54" s="146">
        <v>20</v>
      </c>
      <c r="B54" s="54" t="s">
        <v>177</v>
      </c>
      <c r="C54" s="55" t="s">
        <v>648</v>
      </c>
      <c r="D54" s="56" t="s">
        <v>649</v>
      </c>
      <c r="E54" s="57" t="s">
        <v>575</v>
      </c>
      <c r="F54" s="58">
        <v>-1.9835199999999999</v>
      </c>
      <c r="G54" s="59">
        <v>3390</v>
      </c>
      <c r="H54" s="58"/>
      <c r="I54" s="58"/>
      <c r="J54" s="58"/>
      <c r="K54" s="59">
        <v>-6724</v>
      </c>
      <c r="L54" s="58"/>
      <c r="M54" s="58"/>
      <c r="N54" s="58"/>
      <c r="O54" s="58" t="s">
        <v>107</v>
      </c>
      <c r="P54" s="58" t="s">
        <v>107</v>
      </c>
    </row>
    <row r="55" spans="1:16" ht="22.5" x14ac:dyDescent="0.2">
      <c r="A55" s="146">
        <v>21</v>
      </c>
      <c r="B55" s="54" t="s">
        <v>183</v>
      </c>
      <c r="C55" s="55" t="s">
        <v>650</v>
      </c>
      <c r="D55" s="56" t="s">
        <v>651</v>
      </c>
      <c r="E55" s="57" t="s">
        <v>424</v>
      </c>
      <c r="F55" s="58">
        <v>-1113.2</v>
      </c>
      <c r="G55" s="59">
        <v>6.2</v>
      </c>
      <c r="H55" s="58"/>
      <c r="I55" s="58"/>
      <c r="J55" s="58"/>
      <c r="K55" s="59">
        <v>-6902</v>
      </c>
      <c r="L55" s="58"/>
      <c r="M55" s="58"/>
      <c r="N55" s="58"/>
      <c r="O55" s="58" t="s">
        <v>107</v>
      </c>
      <c r="P55" s="58" t="s">
        <v>107</v>
      </c>
    </row>
    <row r="56" spans="1:16" ht="22.5" x14ac:dyDescent="0.2">
      <c r="A56" s="146">
        <v>22</v>
      </c>
      <c r="B56" s="54" t="s">
        <v>185</v>
      </c>
      <c r="C56" s="55" t="s">
        <v>652</v>
      </c>
      <c r="D56" s="56" t="s">
        <v>653</v>
      </c>
      <c r="E56" s="57" t="s">
        <v>654</v>
      </c>
      <c r="F56" s="58">
        <v>354.2</v>
      </c>
      <c r="G56" s="59">
        <v>5.57</v>
      </c>
      <c r="H56" s="58"/>
      <c r="I56" s="58"/>
      <c r="J56" s="58"/>
      <c r="K56" s="59">
        <v>1973</v>
      </c>
      <c r="L56" s="58"/>
      <c r="M56" s="58"/>
      <c r="N56" s="58"/>
      <c r="O56" s="58" t="s">
        <v>107</v>
      </c>
      <c r="P56" s="58" t="s">
        <v>107</v>
      </c>
    </row>
    <row r="57" spans="1:16" ht="22.5" x14ac:dyDescent="0.2">
      <c r="A57" s="146">
        <v>23</v>
      </c>
      <c r="B57" s="54" t="s">
        <v>189</v>
      </c>
      <c r="C57" s="55" t="s">
        <v>655</v>
      </c>
      <c r="D57" s="56" t="s">
        <v>656</v>
      </c>
      <c r="E57" s="57" t="s">
        <v>424</v>
      </c>
      <c r="F57" s="58">
        <v>1113.2</v>
      </c>
      <c r="G57" s="59">
        <v>11.44</v>
      </c>
      <c r="H57" s="58"/>
      <c r="I57" s="58"/>
      <c r="J57" s="58"/>
      <c r="K57" s="59">
        <v>12735</v>
      </c>
      <c r="L57" s="58"/>
      <c r="M57" s="58"/>
      <c r="N57" s="58"/>
      <c r="O57" s="58" t="s">
        <v>107</v>
      </c>
      <c r="P57" s="58" t="s">
        <v>107</v>
      </c>
    </row>
    <row r="58" spans="1:16" ht="56.25" x14ac:dyDescent="0.2">
      <c r="A58" s="146">
        <v>24</v>
      </c>
      <c r="B58" s="54" t="s">
        <v>193</v>
      </c>
      <c r="C58" s="55" t="s">
        <v>657</v>
      </c>
      <c r="D58" s="56" t="s">
        <v>658</v>
      </c>
      <c r="E58" s="57" t="s">
        <v>361</v>
      </c>
      <c r="F58" s="58">
        <v>10.119999999999999</v>
      </c>
      <c r="G58" s="59">
        <v>1528.29</v>
      </c>
      <c r="H58" s="59">
        <v>112.39</v>
      </c>
      <c r="I58" s="59">
        <v>69.459999999999994</v>
      </c>
      <c r="J58" s="59">
        <v>2.13</v>
      </c>
      <c r="K58" s="59">
        <v>15466</v>
      </c>
      <c r="L58" s="59">
        <v>1137</v>
      </c>
      <c r="M58" s="59">
        <v>703</v>
      </c>
      <c r="N58" s="59">
        <v>22</v>
      </c>
      <c r="O58" s="58" t="s">
        <v>659</v>
      </c>
      <c r="P58" s="58" t="s">
        <v>660</v>
      </c>
    </row>
    <row r="59" spans="1:16" ht="22.5" x14ac:dyDescent="0.2">
      <c r="A59" s="146">
        <v>25</v>
      </c>
      <c r="B59" s="54" t="s">
        <v>196</v>
      </c>
      <c r="C59" s="55" t="s">
        <v>648</v>
      </c>
      <c r="D59" s="56" t="s">
        <v>649</v>
      </c>
      <c r="E59" s="57" t="s">
        <v>575</v>
      </c>
      <c r="F59" s="58">
        <v>-1.9835199999999999</v>
      </c>
      <c r="G59" s="59">
        <v>3390</v>
      </c>
      <c r="H59" s="58"/>
      <c r="I59" s="58"/>
      <c r="J59" s="58"/>
      <c r="K59" s="59">
        <v>-6724</v>
      </c>
      <c r="L59" s="58"/>
      <c r="M59" s="58"/>
      <c r="N59" s="58"/>
      <c r="O59" s="58" t="s">
        <v>107</v>
      </c>
      <c r="P59" s="58" t="s">
        <v>107</v>
      </c>
    </row>
    <row r="60" spans="1:16" ht="22.5" x14ac:dyDescent="0.2">
      <c r="A60" s="146">
        <v>26</v>
      </c>
      <c r="B60" s="54" t="s">
        <v>198</v>
      </c>
      <c r="C60" s="55" t="s">
        <v>650</v>
      </c>
      <c r="D60" s="56" t="s">
        <v>651</v>
      </c>
      <c r="E60" s="57" t="s">
        <v>424</v>
      </c>
      <c r="F60" s="58">
        <v>-1113.2</v>
      </c>
      <c r="G60" s="59">
        <v>6.2</v>
      </c>
      <c r="H60" s="58"/>
      <c r="I60" s="58"/>
      <c r="J60" s="58"/>
      <c r="K60" s="59">
        <v>-6902</v>
      </c>
      <c r="L60" s="58"/>
      <c r="M60" s="58"/>
      <c r="N60" s="58"/>
      <c r="O60" s="58" t="s">
        <v>107</v>
      </c>
      <c r="P60" s="58" t="s">
        <v>107</v>
      </c>
    </row>
    <row r="61" spans="1:16" ht="22.5" x14ac:dyDescent="0.2">
      <c r="A61" s="146">
        <v>27</v>
      </c>
      <c r="B61" s="54" t="s">
        <v>199</v>
      </c>
      <c r="C61" s="55" t="s">
        <v>655</v>
      </c>
      <c r="D61" s="56" t="s">
        <v>656</v>
      </c>
      <c r="E61" s="57" t="s">
        <v>424</v>
      </c>
      <c r="F61" s="58">
        <v>1113.2</v>
      </c>
      <c r="G61" s="59">
        <v>11.44</v>
      </c>
      <c r="H61" s="58"/>
      <c r="I61" s="58"/>
      <c r="J61" s="58"/>
      <c r="K61" s="59">
        <v>12735</v>
      </c>
      <c r="L61" s="58"/>
      <c r="M61" s="58"/>
      <c r="N61" s="58"/>
      <c r="O61" s="58" t="s">
        <v>107</v>
      </c>
      <c r="P61" s="58" t="s">
        <v>107</v>
      </c>
    </row>
    <row r="62" spans="1:16" ht="45" x14ac:dyDescent="0.2">
      <c r="A62" s="146">
        <v>28</v>
      </c>
      <c r="B62" s="54" t="s">
        <v>201</v>
      </c>
      <c r="C62" s="55" t="s">
        <v>661</v>
      </c>
      <c r="D62" s="56" t="s">
        <v>662</v>
      </c>
      <c r="E62" s="57" t="s">
        <v>663</v>
      </c>
      <c r="F62" s="58">
        <v>10.119999999999999</v>
      </c>
      <c r="G62" s="59">
        <v>4790.38</v>
      </c>
      <c r="H62" s="59">
        <v>453.58</v>
      </c>
      <c r="I62" s="59">
        <v>131.85</v>
      </c>
      <c r="J62" s="59">
        <v>7.79</v>
      </c>
      <c r="K62" s="59">
        <v>48478</v>
      </c>
      <c r="L62" s="59">
        <v>4590</v>
      </c>
      <c r="M62" s="59">
        <v>1334</v>
      </c>
      <c r="N62" s="59">
        <v>79</v>
      </c>
      <c r="O62" s="58" t="s">
        <v>664</v>
      </c>
      <c r="P62" s="58" t="s">
        <v>665</v>
      </c>
    </row>
    <row r="63" spans="1:16" ht="33.75" x14ac:dyDescent="0.2">
      <c r="A63" s="146">
        <v>29</v>
      </c>
      <c r="B63" s="54" t="s">
        <v>203</v>
      </c>
      <c r="C63" s="55" t="s">
        <v>666</v>
      </c>
      <c r="D63" s="56" t="s">
        <v>667</v>
      </c>
      <c r="E63" s="57" t="s">
        <v>367</v>
      </c>
      <c r="F63" s="58">
        <v>-62.541600000000003</v>
      </c>
      <c r="G63" s="59">
        <v>539.5</v>
      </c>
      <c r="H63" s="58"/>
      <c r="I63" s="58"/>
      <c r="J63" s="58"/>
      <c r="K63" s="59">
        <v>-33741</v>
      </c>
      <c r="L63" s="58"/>
      <c r="M63" s="58"/>
      <c r="N63" s="58"/>
      <c r="O63" s="58" t="s">
        <v>107</v>
      </c>
      <c r="P63" s="58" t="s">
        <v>107</v>
      </c>
    </row>
    <row r="64" spans="1:16" ht="45" x14ac:dyDescent="0.2">
      <c r="A64" s="146">
        <v>30</v>
      </c>
      <c r="B64" s="54" t="s">
        <v>206</v>
      </c>
      <c r="C64" s="55" t="s">
        <v>668</v>
      </c>
      <c r="D64" s="56" t="s">
        <v>669</v>
      </c>
      <c r="E64" s="57" t="s">
        <v>663</v>
      </c>
      <c r="F64" s="58">
        <v>30.36</v>
      </c>
      <c r="G64" s="59">
        <v>4492.93</v>
      </c>
      <c r="H64" s="59">
        <v>351.19</v>
      </c>
      <c r="I64" s="59">
        <v>126.24</v>
      </c>
      <c r="J64" s="59">
        <v>7.79</v>
      </c>
      <c r="K64" s="59">
        <v>136406</v>
      </c>
      <c r="L64" s="59">
        <v>10662</v>
      </c>
      <c r="M64" s="59">
        <v>3833</v>
      </c>
      <c r="N64" s="59">
        <v>237</v>
      </c>
      <c r="O64" s="58" t="s">
        <v>670</v>
      </c>
      <c r="P64" s="58" t="s">
        <v>671</v>
      </c>
    </row>
    <row r="65" spans="1:16" ht="33.75" x14ac:dyDescent="0.2">
      <c r="A65" s="146">
        <v>31</v>
      </c>
      <c r="B65" s="54" t="s">
        <v>209</v>
      </c>
      <c r="C65" s="55" t="s">
        <v>666</v>
      </c>
      <c r="D65" s="56" t="s">
        <v>667</v>
      </c>
      <c r="E65" s="57" t="s">
        <v>367</v>
      </c>
      <c r="F65" s="58">
        <v>-187.62479999999999</v>
      </c>
      <c r="G65" s="59">
        <v>539.5</v>
      </c>
      <c r="H65" s="58"/>
      <c r="I65" s="58"/>
      <c r="J65" s="58"/>
      <c r="K65" s="59">
        <v>-101224</v>
      </c>
      <c r="L65" s="58"/>
      <c r="M65" s="58"/>
      <c r="N65" s="58"/>
      <c r="O65" s="58" t="s">
        <v>107</v>
      </c>
      <c r="P65" s="58" t="s">
        <v>107</v>
      </c>
    </row>
    <row r="66" spans="1:16" ht="33.75" x14ac:dyDescent="0.2">
      <c r="A66" s="146">
        <v>32</v>
      </c>
      <c r="B66" s="54" t="s">
        <v>214</v>
      </c>
      <c r="C66" s="55" t="s">
        <v>672</v>
      </c>
      <c r="D66" s="56" t="s">
        <v>673</v>
      </c>
      <c r="E66" s="57" t="s">
        <v>367</v>
      </c>
      <c r="F66" s="58">
        <v>208.47</v>
      </c>
      <c r="G66" s="59">
        <v>797.01</v>
      </c>
      <c r="H66" s="58"/>
      <c r="I66" s="58"/>
      <c r="J66" s="58"/>
      <c r="K66" s="59">
        <v>166153</v>
      </c>
      <c r="L66" s="58"/>
      <c r="M66" s="58"/>
      <c r="N66" s="58"/>
      <c r="O66" s="58" t="s">
        <v>107</v>
      </c>
      <c r="P66" s="58" t="s">
        <v>107</v>
      </c>
    </row>
    <row r="67" spans="1:16" ht="33.75" x14ac:dyDescent="0.2">
      <c r="A67" s="146">
        <v>33</v>
      </c>
      <c r="B67" s="54" t="s">
        <v>217</v>
      </c>
      <c r="C67" s="55" t="s">
        <v>674</v>
      </c>
      <c r="D67" s="56" t="s">
        <v>675</v>
      </c>
      <c r="E67" s="57" t="s">
        <v>457</v>
      </c>
      <c r="F67" s="58">
        <v>20.239999999999998</v>
      </c>
      <c r="G67" s="59">
        <v>5532.19</v>
      </c>
      <c r="H67" s="59">
        <v>231.37</v>
      </c>
      <c r="I67" s="59">
        <v>33.92</v>
      </c>
      <c r="J67" s="59">
        <v>2.82</v>
      </c>
      <c r="K67" s="59">
        <v>111972</v>
      </c>
      <c r="L67" s="59">
        <v>4683</v>
      </c>
      <c r="M67" s="59">
        <v>687</v>
      </c>
      <c r="N67" s="59">
        <v>57</v>
      </c>
      <c r="O67" s="58" t="s">
        <v>676</v>
      </c>
      <c r="P67" s="58" t="s">
        <v>677</v>
      </c>
    </row>
    <row r="68" spans="1:16" ht="33.75" x14ac:dyDescent="0.2">
      <c r="A68" s="146">
        <v>34</v>
      </c>
      <c r="B68" s="54" t="s">
        <v>219</v>
      </c>
      <c r="C68" s="55" t="s">
        <v>678</v>
      </c>
      <c r="D68" s="56" t="s">
        <v>679</v>
      </c>
      <c r="E68" s="57" t="s">
        <v>424</v>
      </c>
      <c r="F68" s="58">
        <v>-2064.48</v>
      </c>
      <c r="G68" s="59">
        <v>44.18</v>
      </c>
      <c r="H68" s="58"/>
      <c r="I68" s="58"/>
      <c r="J68" s="58"/>
      <c r="K68" s="59">
        <v>-91209</v>
      </c>
      <c r="L68" s="58"/>
      <c r="M68" s="58"/>
      <c r="N68" s="58"/>
      <c r="O68" s="58" t="s">
        <v>107</v>
      </c>
      <c r="P68" s="58" t="s">
        <v>107</v>
      </c>
    </row>
    <row r="69" spans="1:16" ht="22.5" x14ac:dyDescent="0.2">
      <c r="A69" s="146">
        <v>35</v>
      </c>
      <c r="B69" s="54" t="s">
        <v>223</v>
      </c>
      <c r="C69" s="55" t="s">
        <v>680</v>
      </c>
      <c r="D69" s="56" t="s">
        <v>681</v>
      </c>
      <c r="E69" s="57" t="s">
        <v>575</v>
      </c>
      <c r="F69" s="58">
        <v>-2.79312</v>
      </c>
      <c r="G69" s="59">
        <v>1681</v>
      </c>
      <c r="H69" s="58"/>
      <c r="I69" s="58"/>
      <c r="J69" s="58"/>
      <c r="K69" s="59">
        <v>-4695</v>
      </c>
      <c r="L69" s="58"/>
      <c r="M69" s="58"/>
      <c r="N69" s="58"/>
      <c r="O69" s="58" t="s">
        <v>107</v>
      </c>
      <c r="P69" s="58" t="s">
        <v>107</v>
      </c>
    </row>
    <row r="70" spans="1:16" ht="22.5" x14ac:dyDescent="0.2">
      <c r="A70" s="146">
        <v>36</v>
      </c>
      <c r="B70" s="54" t="s">
        <v>226</v>
      </c>
      <c r="C70" s="55" t="s">
        <v>648</v>
      </c>
      <c r="D70" s="56" t="s">
        <v>649</v>
      </c>
      <c r="E70" s="57" t="s">
        <v>575</v>
      </c>
      <c r="F70" s="58">
        <v>-0.97152000000000005</v>
      </c>
      <c r="G70" s="59">
        <v>3390</v>
      </c>
      <c r="H70" s="58"/>
      <c r="I70" s="58"/>
      <c r="J70" s="58"/>
      <c r="K70" s="59">
        <v>-3293</v>
      </c>
      <c r="L70" s="58"/>
      <c r="M70" s="58"/>
      <c r="N70" s="58"/>
      <c r="O70" s="58" t="s">
        <v>107</v>
      </c>
      <c r="P70" s="58" t="s">
        <v>107</v>
      </c>
    </row>
    <row r="71" spans="1:16" ht="22.5" x14ac:dyDescent="0.2">
      <c r="A71" s="146">
        <v>37</v>
      </c>
      <c r="B71" s="54" t="s">
        <v>229</v>
      </c>
      <c r="C71" s="55" t="s">
        <v>682</v>
      </c>
      <c r="D71" s="56" t="s">
        <v>683</v>
      </c>
      <c r="E71" s="57" t="s">
        <v>424</v>
      </c>
      <c r="F71" s="58">
        <v>2064.48</v>
      </c>
      <c r="G71" s="59">
        <v>63.71</v>
      </c>
      <c r="H71" s="58"/>
      <c r="I71" s="58"/>
      <c r="J71" s="58"/>
      <c r="K71" s="59">
        <v>131528</v>
      </c>
      <c r="L71" s="58"/>
      <c r="M71" s="58"/>
      <c r="N71" s="58"/>
      <c r="O71" s="58" t="s">
        <v>107</v>
      </c>
      <c r="P71" s="58" t="s">
        <v>107</v>
      </c>
    </row>
    <row r="72" spans="1:16" ht="22.5" x14ac:dyDescent="0.2">
      <c r="A72" s="146">
        <v>38</v>
      </c>
      <c r="B72" s="54" t="s">
        <v>231</v>
      </c>
      <c r="C72" s="55" t="s">
        <v>652</v>
      </c>
      <c r="D72" s="56" t="s">
        <v>653</v>
      </c>
      <c r="E72" s="57" t="s">
        <v>654</v>
      </c>
      <c r="F72" s="58">
        <v>354.2</v>
      </c>
      <c r="G72" s="59">
        <v>5.57</v>
      </c>
      <c r="H72" s="58"/>
      <c r="I72" s="58"/>
      <c r="J72" s="58"/>
      <c r="K72" s="59">
        <v>1973</v>
      </c>
      <c r="L72" s="58"/>
      <c r="M72" s="58"/>
      <c r="N72" s="58"/>
      <c r="O72" s="58" t="s">
        <v>107</v>
      </c>
      <c r="P72" s="58" t="s">
        <v>107</v>
      </c>
    </row>
    <row r="73" spans="1:16" ht="22.5" x14ac:dyDescent="0.2">
      <c r="A73" s="146">
        <v>39</v>
      </c>
      <c r="B73" s="54" t="s">
        <v>234</v>
      </c>
      <c r="C73" s="55" t="s">
        <v>684</v>
      </c>
      <c r="D73" s="56" t="s">
        <v>685</v>
      </c>
      <c r="E73" s="57" t="s">
        <v>604</v>
      </c>
      <c r="F73" s="58">
        <v>10.119999999999999</v>
      </c>
      <c r="G73" s="59">
        <v>5840.15</v>
      </c>
      <c r="H73" s="59">
        <v>141.44999999999999</v>
      </c>
      <c r="I73" s="59">
        <v>42.72</v>
      </c>
      <c r="J73" s="59">
        <v>2.83</v>
      </c>
      <c r="K73" s="59">
        <v>59102</v>
      </c>
      <c r="L73" s="59">
        <v>1431</v>
      </c>
      <c r="M73" s="59">
        <v>432</v>
      </c>
      <c r="N73" s="59">
        <v>29</v>
      </c>
      <c r="O73" s="58" t="s">
        <v>686</v>
      </c>
      <c r="P73" s="58" t="s">
        <v>687</v>
      </c>
    </row>
    <row r="74" spans="1:16" ht="22.5" x14ac:dyDescent="0.2">
      <c r="A74" s="146">
        <v>40</v>
      </c>
      <c r="B74" s="54" t="s">
        <v>236</v>
      </c>
      <c r="C74" s="55" t="s">
        <v>688</v>
      </c>
      <c r="D74" s="56" t="s">
        <v>689</v>
      </c>
      <c r="E74" s="57" t="s">
        <v>424</v>
      </c>
      <c r="F74" s="58">
        <v>-1153.68</v>
      </c>
      <c r="G74" s="59">
        <v>25.42</v>
      </c>
      <c r="H74" s="58"/>
      <c r="I74" s="58"/>
      <c r="J74" s="58"/>
      <c r="K74" s="59">
        <v>-29327</v>
      </c>
      <c r="L74" s="58"/>
      <c r="M74" s="58"/>
      <c r="N74" s="58"/>
      <c r="O74" s="58" t="s">
        <v>107</v>
      </c>
      <c r="P74" s="58" t="s">
        <v>107</v>
      </c>
    </row>
    <row r="75" spans="1:16" ht="22.5" x14ac:dyDescent="0.2">
      <c r="A75" s="146">
        <v>41</v>
      </c>
      <c r="B75" s="54" t="s">
        <v>238</v>
      </c>
      <c r="C75" s="55" t="s">
        <v>690</v>
      </c>
      <c r="D75" s="56" t="s">
        <v>691</v>
      </c>
      <c r="E75" s="57" t="s">
        <v>424</v>
      </c>
      <c r="F75" s="58">
        <v>1153.68</v>
      </c>
      <c r="G75" s="59">
        <v>14.88</v>
      </c>
      <c r="H75" s="58"/>
      <c r="I75" s="58"/>
      <c r="J75" s="58"/>
      <c r="K75" s="59">
        <v>17167</v>
      </c>
      <c r="L75" s="58"/>
      <c r="M75" s="58"/>
      <c r="N75" s="58"/>
      <c r="O75" s="58" t="s">
        <v>107</v>
      </c>
      <c r="P75" s="58" t="s">
        <v>107</v>
      </c>
    </row>
    <row r="76" spans="1:16" ht="22.5" x14ac:dyDescent="0.2">
      <c r="A76" s="146">
        <v>42</v>
      </c>
      <c r="B76" s="54" t="s">
        <v>241</v>
      </c>
      <c r="C76" s="55" t="s">
        <v>692</v>
      </c>
      <c r="D76" s="56" t="s">
        <v>693</v>
      </c>
      <c r="E76" s="57" t="s">
        <v>424</v>
      </c>
      <c r="F76" s="58">
        <v>-1173.92</v>
      </c>
      <c r="G76" s="59">
        <v>21.73</v>
      </c>
      <c r="H76" s="58"/>
      <c r="I76" s="58"/>
      <c r="J76" s="58"/>
      <c r="K76" s="59">
        <v>-25509</v>
      </c>
      <c r="L76" s="58"/>
      <c r="M76" s="58"/>
      <c r="N76" s="58"/>
      <c r="O76" s="58" t="s">
        <v>107</v>
      </c>
      <c r="P76" s="58" t="s">
        <v>107</v>
      </c>
    </row>
    <row r="77" spans="1:16" ht="22.5" x14ac:dyDescent="0.2">
      <c r="A77" s="146">
        <v>43</v>
      </c>
      <c r="B77" s="54" t="s">
        <v>244</v>
      </c>
      <c r="C77" s="55" t="s">
        <v>655</v>
      </c>
      <c r="D77" s="56" t="s">
        <v>656</v>
      </c>
      <c r="E77" s="57" t="s">
        <v>424</v>
      </c>
      <c r="F77" s="58">
        <v>1173.92</v>
      </c>
      <c r="G77" s="59">
        <v>11.44</v>
      </c>
      <c r="H77" s="58"/>
      <c r="I77" s="58"/>
      <c r="J77" s="58"/>
      <c r="K77" s="59">
        <v>13430</v>
      </c>
      <c r="L77" s="58"/>
      <c r="M77" s="58"/>
      <c r="N77" s="58"/>
      <c r="O77" s="58" t="s">
        <v>107</v>
      </c>
      <c r="P77" s="58" t="s">
        <v>107</v>
      </c>
    </row>
    <row r="78" spans="1:16" ht="33.75" x14ac:dyDescent="0.2">
      <c r="A78" s="146">
        <v>44</v>
      </c>
      <c r="B78" s="54" t="s">
        <v>247</v>
      </c>
      <c r="C78" s="55" t="s">
        <v>618</v>
      </c>
      <c r="D78" s="56" t="s">
        <v>694</v>
      </c>
      <c r="E78" s="57" t="s">
        <v>620</v>
      </c>
      <c r="F78" s="58">
        <v>0.13</v>
      </c>
      <c r="G78" s="59">
        <v>1130.1099999999999</v>
      </c>
      <c r="H78" s="59">
        <v>318.83999999999997</v>
      </c>
      <c r="I78" s="59">
        <v>714.88</v>
      </c>
      <c r="J78" s="59">
        <v>80.03</v>
      </c>
      <c r="K78" s="59">
        <v>147</v>
      </c>
      <c r="L78" s="59">
        <v>41</v>
      </c>
      <c r="M78" s="59">
        <v>93</v>
      </c>
      <c r="N78" s="59">
        <v>10</v>
      </c>
      <c r="O78" s="58" t="s">
        <v>695</v>
      </c>
      <c r="P78" s="58" t="s">
        <v>696</v>
      </c>
    </row>
    <row r="79" spans="1:16" ht="22.5" x14ac:dyDescent="0.2">
      <c r="A79" s="146">
        <v>45</v>
      </c>
      <c r="B79" s="54" t="s">
        <v>249</v>
      </c>
      <c r="C79" s="55" t="s">
        <v>697</v>
      </c>
      <c r="D79" s="56" t="s">
        <v>698</v>
      </c>
      <c r="E79" s="57" t="s">
        <v>575</v>
      </c>
      <c r="F79" s="58">
        <v>0.01</v>
      </c>
      <c r="G79" s="59">
        <v>9369.11</v>
      </c>
      <c r="H79" s="58"/>
      <c r="I79" s="58"/>
      <c r="J79" s="58"/>
      <c r="K79" s="59">
        <v>94</v>
      </c>
      <c r="L79" s="58"/>
      <c r="M79" s="58"/>
      <c r="N79" s="58"/>
      <c r="O79" s="58" t="s">
        <v>107</v>
      </c>
      <c r="P79" s="58" t="s">
        <v>107</v>
      </c>
    </row>
    <row r="80" spans="1:16" ht="22.5" x14ac:dyDescent="0.2">
      <c r="A80" s="146">
        <v>46</v>
      </c>
      <c r="B80" s="54" t="s">
        <v>253</v>
      </c>
      <c r="C80" s="55" t="s">
        <v>699</v>
      </c>
      <c r="D80" s="56" t="s">
        <v>700</v>
      </c>
      <c r="E80" s="57" t="s">
        <v>575</v>
      </c>
      <c r="F80" s="58">
        <v>0.13</v>
      </c>
      <c r="G80" s="59">
        <v>9537.08</v>
      </c>
      <c r="H80" s="58"/>
      <c r="I80" s="58"/>
      <c r="J80" s="58"/>
      <c r="K80" s="59">
        <v>1240</v>
      </c>
      <c r="L80" s="58"/>
      <c r="M80" s="58"/>
      <c r="N80" s="58"/>
      <c r="O80" s="58" t="s">
        <v>107</v>
      </c>
      <c r="P80" s="58" t="s">
        <v>107</v>
      </c>
    </row>
    <row r="81" spans="1:16" x14ac:dyDescent="0.2">
      <c r="A81" s="644" t="s">
        <v>701</v>
      </c>
      <c r="B81" s="645"/>
      <c r="C81" s="645"/>
      <c r="D81" s="645"/>
      <c r="E81" s="645"/>
      <c r="F81" s="645"/>
      <c r="G81" s="645"/>
      <c r="H81" s="645"/>
      <c r="I81" s="645"/>
      <c r="J81" s="645"/>
      <c r="K81" s="60">
        <v>470924</v>
      </c>
      <c r="L81" s="58"/>
      <c r="M81" s="58"/>
      <c r="N81" s="58"/>
      <c r="O81" s="60">
        <v>2472.2600000000002</v>
      </c>
      <c r="P81" s="60">
        <v>33.22</v>
      </c>
    </row>
    <row r="82" spans="1:16" ht="19.149999999999999" customHeight="1" x14ac:dyDescent="0.2">
      <c r="A82" s="647" t="s">
        <v>702</v>
      </c>
      <c r="B82" s="645"/>
      <c r="C82" s="645"/>
      <c r="D82" s="645"/>
      <c r="E82" s="645"/>
      <c r="F82" s="645"/>
      <c r="G82" s="645"/>
      <c r="H82" s="645"/>
      <c r="I82" s="645"/>
      <c r="J82" s="645"/>
      <c r="K82" s="645"/>
      <c r="L82" s="645"/>
      <c r="M82" s="645"/>
      <c r="N82" s="645"/>
      <c r="O82" s="645"/>
      <c r="P82" s="645"/>
    </row>
    <row r="83" spans="1:16" ht="56.25" x14ac:dyDescent="0.2">
      <c r="A83" s="146">
        <v>47</v>
      </c>
      <c r="B83" s="54" t="s">
        <v>256</v>
      </c>
      <c r="C83" s="55" t="s">
        <v>640</v>
      </c>
      <c r="D83" s="56" t="s">
        <v>641</v>
      </c>
      <c r="E83" s="57" t="s">
        <v>361</v>
      </c>
      <c r="F83" s="58">
        <v>7.15</v>
      </c>
      <c r="G83" s="59">
        <v>1793.21</v>
      </c>
      <c r="H83" s="59">
        <v>172.47</v>
      </c>
      <c r="I83" s="59">
        <v>79.64</v>
      </c>
      <c r="J83" s="59">
        <v>2.5499999999999998</v>
      </c>
      <c r="K83" s="59">
        <v>12821</v>
      </c>
      <c r="L83" s="59">
        <v>1233</v>
      </c>
      <c r="M83" s="59">
        <v>569</v>
      </c>
      <c r="N83" s="59">
        <v>18</v>
      </c>
      <c r="O83" s="58" t="s">
        <v>703</v>
      </c>
      <c r="P83" s="58" t="s">
        <v>704</v>
      </c>
    </row>
    <row r="84" spans="1:16" ht="33.75" x14ac:dyDescent="0.2">
      <c r="A84" s="146">
        <v>48</v>
      </c>
      <c r="B84" s="54" t="s">
        <v>258</v>
      </c>
      <c r="C84" s="55" t="s">
        <v>644</v>
      </c>
      <c r="D84" s="56" t="s">
        <v>645</v>
      </c>
      <c r="E84" s="57" t="s">
        <v>575</v>
      </c>
      <c r="F84" s="58">
        <v>-0.17874999999999999</v>
      </c>
      <c r="G84" s="59">
        <v>1530.03</v>
      </c>
      <c r="H84" s="58"/>
      <c r="I84" s="58"/>
      <c r="J84" s="58"/>
      <c r="K84" s="59">
        <v>-273</v>
      </c>
      <c r="L84" s="58"/>
      <c r="M84" s="58"/>
      <c r="N84" s="58"/>
      <c r="O84" s="58" t="s">
        <v>107</v>
      </c>
      <c r="P84" s="58" t="s">
        <v>107</v>
      </c>
    </row>
    <row r="85" spans="1:16" ht="22.5" x14ac:dyDescent="0.2">
      <c r="A85" s="146">
        <v>49</v>
      </c>
      <c r="B85" s="54" t="s">
        <v>261</v>
      </c>
      <c r="C85" s="55" t="s">
        <v>646</v>
      </c>
      <c r="D85" s="56" t="s">
        <v>647</v>
      </c>
      <c r="E85" s="57" t="s">
        <v>575</v>
      </c>
      <c r="F85" s="58">
        <v>-0.42899999999999999</v>
      </c>
      <c r="G85" s="59">
        <v>2606.9</v>
      </c>
      <c r="H85" s="58"/>
      <c r="I85" s="58"/>
      <c r="J85" s="58"/>
      <c r="K85" s="59">
        <v>-1118</v>
      </c>
      <c r="L85" s="58"/>
      <c r="M85" s="58"/>
      <c r="N85" s="58"/>
      <c r="O85" s="58" t="s">
        <v>107</v>
      </c>
      <c r="P85" s="58" t="s">
        <v>107</v>
      </c>
    </row>
    <row r="86" spans="1:16" ht="22.5" x14ac:dyDescent="0.2">
      <c r="A86" s="146">
        <v>50</v>
      </c>
      <c r="B86" s="54" t="s">
        <v>263</v>
      </c>
      <c r="C86" s="55" t="s">
        <v>648</v>
      </c>
      <c r="D86" s="56" t="s">
        <v>649</v>
      </c>
      <c r="E86" s="57" t="s">
        <v>575</v>
      </c>
      <c r="F86" s="58">
        <v>-1.4014</v>
      </c>
      <c r="G86" s="59">
        <v>3390</v>
      </c>
      <c r="H86" s="58"/>
      <c r="I86" s="58"/>
      <c r="J86" s="58"/>
      <c r="K86" s="59">
        <v>-4751</v>
      </c>
      <c r="L86" s="58"/>
      <c r="M86" s="58"/>
      <c r="N86" s="58"/>
      <c r="O86" s="58" t="s">
        <v>107</v>
      </c>
      <c r="P86" s="58" t="s">
        <v>107</v>
      </c>
    </row>
    <row r="87" spans="1:16" ht="22.5" x14ac:dyDescent="0.2">
      <c r="A87" s="146">
        <v>51</v>
      </c>
      <c r="B87" s="54" t="s">
        <v>265</v>
      </c>
      <c r="C87" s="55" t="s">
        <v>650</v>
      </c>
      <c r="D87" s="56" t="s">
        <v>651</v>
      </c>
      <c r="E87" s="57" t="s">
        <v>424</v>
      </c>
      <c r="F87" s="58">
        <v>-786.5</v>
      </c>
      <c r="G87" s="59">
        <v>6.2</v>
      </c>
      <c r="H87" s="58"/>
      <c r="I87" s="58"/>
      <c r="J87" s="58"/>
      <c r="K87" s="59">
        <v>-4876</v>
      </c>
      <c r="L87" s="58"/>
      <c r="M87" s="58"/>
      <c r="N87" s="58"/>
      <c r="O87" s="58" t="s">
        <v>107</v>
      </c>
      <c r="P87" s="58" t="s">
        <v>107</v>
      </c>
    </row>
    <row r="88" spans="1:16" ht="22.5" x14ac:dyDescent="0.2">
      <c r="A88" s="146">
        <v>52</v>
      </c>
      <c r="B88" s="54" t="s">
        <v>268</v>
      </c>
      <c r="C88" s="55" t="s">
        <v>652</v>
      </c>
      <c r="D88" s="56" t="s">
        <v>653</v>
      </c>
      <c r="E88" s="57" t="s">
        <v>654</v>
      </c>
      <c r="F88" s="58">
        <v>250.25</v>
      </c>
      <c r="G88" s="59">
        <v>5.57</v>
      </c>
      <c r="H88" s="58"/>
      <c r="I88" s="58"/>
      <c r="J88" s="58"/>
      <c r="K88" s="59">
        <v>1394</v>
      </c>
      <c r="L88" s="58"/>
      <c r="M88" s="58"/>
      <c r="N88" s="58"/>
      <c r="O88" s="58" t="s">
        <v>107</v>
      </c>
      <c r="P88" s="58" t="s">
        <v>107</v>
      </c>
    </row>
    <row r="89" spans="1:16" ht="22.5" x14ac:dyDescent="0.2">
      <c r="A89" s="146">
        <v>53</v>
      </c>
      <c r="B89" s="54" t="s">
        <v>274</v>
      </c>
      <c r="C89" s="55" t="s">
        <v>655</v>
      </c>
      <c r="D89" s="56" t="s">
        <v>656</v>
      </c>
      <c r="E89" s="57" t="s">
        <v>424</v>
      </c>
      <c r="F89" s="58">
        <v>786.5</v>
      </c>
      <c r="G89" s="59">
        <v>11.44</v>
      </c>
      <c r="H89" s="58"/>
      <c r="I89" s="58"/>
      <c r="J89" s="58"/>
      <c r="K89" s="59">
        <v>8998</v>
      </c>
      <c r="L89" s="58"/>
      <c r="M89" s="58"/>
      <c r="N89" s="58"/>
      <c r="O89" s="58" t="s">
        <v>107</v>
      </c>
      <c r="P89" s="58" t="s">
        <v>107</v>
      </c>
    </row>
    <row r="90" spans="1:16" ht="56.25" x14ac:dyDescent="0.2">
      <c r="A90" s="146">
        <v>54</v>
      </c>
      <c r="B90" s="54" t="s">
        <v>279</v>
      </c>
      <c r="C90" s="55" t="s">
        <v>657</v>
      </c>
      <c r="D90" s="56" t="s">
        <v>658</v>
      </c>
      <c r="E90" s="57" t="s">
        <v>361</v>
      </c>
      <c r="F90" s="58">
        <v>7.15</v>
      </c>
      <c r="G90" s="59">
        <v>1528.29</v>
      </c>
      <c r="H90" s="59">
        <v>112.39</v>
      </c>
      <c r="I90" s="59">
        <v>69.459999999999994</v>
      </c>
      <c r="J90" s="59">
        <v>2.13</v>
      </c>
      <c r="K90" s="59">
        <v>10928</v>
      </c>
      <c r="L90" s="59">
        <v>804</v>
      </c>
      <c r="M90" s="59">
        <v>497</v>
      </c>
      <c r="N90" s="59">
        <v>15</v>
      </c>
      <c r="O90" s="58" t="s">
        <v>705</v>
      </c>
      <c r="P90" s="58" t="s">
        <v>706</v>
      </c>
    </row>
    <row r="91" spans="1:16" ht="22.5" x14ac:dyDescent="0.2">
      <c r="A91" s="146">
        <v>55</v>
      </c>
      <c r="B91" s="54" t="s">
        <v>284</v>
      </c>
      <c r="C91" s="55" t="s">
        <v>650</v>
      </c>
      <c r="D91" s="56" t="s">
        <v>651</v>
      </c>
      <c r="E91" s="57" t="s">
        <v>424</v>
      </c>
      <c r="F91" s="58">
        <v>-786.5</v>
      </c>
      <c r="G91" s="59">
        <v>6.2</v>
      </c>
      <c r="H91" s="58"/>
      <c r="I91" s="58"/>
      <c r="J91" s="58"/>
      <c r="K91" s="59">
        <v>-4876</v>
      </c>
      <c r="L91" s="58"/>
      <c r="M91" s="58"/>
      <c r="N91" s="58"/>
      <c r="O91" s="58" t="s">
        <v>107</v>
      </c>
      <c r="P91" s="58" t="s">
        <v>107</v>
      </c>
    </row>
    <row r="92" spans="1:16" ht="22.5" x14ac:dyDescent="0.2">
      <c r="A92" s="146">
        <v>56</v>
      </c>
      <c r="B92" s="54" t="s">
        <v>286</v>
      </c>
      <c r="C92" s="55" t="s">
        <v>648</v>
      </c>
      <c r="D92" s="56" t="s">
        <v>649</v>
      </c>
      <c r="E92" s="57" t="s">
        <v>575</v>
      </c>
      <c r="F92" s="58">
        <v>-1.4014</v>
      </c>
      <c r="G92" s="59">
        <v>3390</v>
      </c>
      <c r="H92" s="58"/>
      <c r="I92" s="58"/>
      <c r="J92" s="58"/>
      <c r="K92" s="59">
        <v>-4751</v>
      </c>
      <c r="L92" s="58"/>
      <c r="M92" s="58"/>
      <c r="N92" s="58"/>
      <c r="O92" s="58" t="s">
        <v>107</v>
      </c>
      <c r="P92" s="58" t="s">
        <v>107</v>
      </c>
    </row>
    <row r="93" spans="1:16" ht="22.5" x14ac:dyDescent="0.2">
      <c r="A93" s="146">
        <v>57</v>
      </c>
      <c r="B93" s="54" t="s">
        <v>288</v>
      </c>
      <c r="C93" s="55" t="s">
        <v>655</v>
      </c>
      <c r="D93" s="56" t="s">
        <v>656</v>
      </c>
      <c r="E93" s="57" t="s">
        <v>424</v>
      </c>
      <c r="F93" s="58">
        <v>786.5</v>
      </c>
      <c r="G93" s="59">
        <v>11.44</v>
      </c>
      <c r="H93" s="58"/>
      <c r="I93" s="58"/>
      <c r="J93" s="58"/>
      <c r="K93" s="59">
        <v>8998</v>
      </c>
      <c r="L93" s="58"/>
      <c r="M93" s="58"/>
      <c r="N93" s="58"/>
      <c r="O93" s="58" t="s">
        <v>107</v>
      </c>
      <c r="P93" s="58" t="s">
        <v>107</v>
      </c>
    </row>
    <row r="94" spans="1:16" ht="45" x14ac:dyDescent="0.2">
      <c r="A94" s="146">
        <v>58</v>
      </c>
      <c r="B94" s="54" t="s">
        <v>293</v>
      </c>
      <c r="C94" s="55" t="s">
        <v>661</v>
      </c>
      <c r="D94" s="56" t="s">
        <v>662</v>
      </c>
      <c r="E94" s="57" t="s">
        <v>663</v>
      </c>
      <c r="F94" s="58">
        <v>7.15</v>
      </c>
      <c r="G94" s="59">
        <v>4790.38</v>
      </c>
      <c r="H94" s="59">
        <v>453.58</v>
      </c>
      <c r="I94" s="59">
        <v>131.85</v>
      </c>
      <c r="J94" s="59">
        <v>7.79</v>
      </c>
      <c r="K94" s="59">
        <v>34251</v>
      </c>
      <c r="L94" s="59">
        <v>3243</v>
      </c>
      <c r="M94" s="59">
        <v>943</v>
      </c>
      <c r="N94" s="59">
        <v>56</v>
      </c>
      <c r="O94" s="58" t="s">
        <v>707</v>
      </c>
      <c r="P94" s="58" t="s">
        <v>708</v>
      </c>
    </row>
    <row r="95" spans="1:16" ht="33.75" x14ac:dyDescent="0.2">
      <c r="A95" s="146">
        <v>59</v>
      </c>
      <c r="B95" s="54" t="s">
        <v>295</v>
      </c>
      <c r="C95" s="55" t="s">
        <v>666</v>
      </c>
      <c r="D95" s="56" t="s">
        <v>667</v>
      </c>
      <c r="E95" s="57" t="s">
        <v>367</v>
      </c>
      <c r="F95" s="58">
        <v>-44.186999999999998</v>
      </c>
      <c r="G95" s="59">
        <v>539.5</v>
      </c>
      <c r="H95" s="58"/>
      <c r="I95" s="58"/>
      <c r="J95" s="58"/>
      <c r="K95" s="59">
        <v>-23839</v>
      </c>
      <c r="L95" s="58"/>
      <c r="M95" s="58"/>
      <c r="N95" s="58"/>
      <c r="O95" s="58" t="s">
        <v>107</v>
      </c>
      <c r="P95" s="58" t="s">
        <v>107</v>
      </c>
    </row>
    <row r="96" spans="1:16" ht="45" x14ac:dyDescent="0.2">
      <c r="A96" s="146">
        <v>60</v>
      </c>
      <c r="B96" s="54" t="s">
        <v>300</v>
      </c>
      <c r="C96" s="55" t="s">
        <v>668</v>
      </c>
      <c r="D96" s="56" t="s">
        <v>709</v>
      </c>
      <c r="E96" s="57" t="s">
        <v>663</v>
      </c>
      <c r="F96" s="58">
        <v>21.45</v>
      </c>
      <c r="G96" s="59">
        <v>4492.93</v>
      </c>
      <c r="H96" s="59">
        <v>351.19</v>
      </c>
      <c r="I96" s="59">
        <v>126.24</v>
      </c>
      <c r="J96" s="59">
        <v>7.79</v>
      </c>
      <c r="K96" s="59">
        <v>96373</v>
      </c>
      <c r="L96" s="59">
        <v>7533</v>
      </c>
      <c r="M96" s="59">
        <v>2708</v>
      </c>
      <c r="N96" s="59">
        <v>167</v>
      </c>
      <c r="O96" s="58" t="s">
        <v>710</v>
      </c>
      <c r="P96" s="58" t="s">
        <v>711</v>
      </c>
    </row>
    <row r="97" spans="1:16" ht="33.75" x14ac:dyDescent="0.2">
      <c r="A97" s="146">
        <v>61</v>
      </c>
      <c r="B97" s="54" t="s">
        <v>307</v>
      </c>
      <c r="C97" s="55" t="s">
        <v>666</v>
      </c>
      <c r="D97" s="56" t="s">
        <v>667</v>
      </c>
      <c r="E97" s="57" t="s">
        <v>367</v>
      </c>
      <c r="F97" s="58">
        <v>-132.56100000000001</v>
      </c>
      <c r="G97" s="59">
        <v>539.5</v>
      </c>
      <c r="H97" s="58"/>
      <c r="I97" s="58"/>
      <c r="J97" s="58"/>
      <c r="K97" s="59">
        <v>-71517</v>
      </c>
      <c r="L97" s="58"/>
      <c r="M97" s="58"/>
      <c r="N97" s="58"/>
      <c r="O97" s="58" t="s">
        <v>107</v>
      </c>
      <c r="P97" s="58" t="s">
        <v>107</v>
      </c>
    </row>
    <row r="98" spans="1:16" ht="33.75" x14ac:dyDescent="0.2">
      <c r="A98" s="146">
        <v>62</v>
      </c>
      <c r="B98" s="54" t="s">
        <v>310</v>
      </c>
      <c r="C98" s="55" t="s">
        <v>672</v>
      </c>
      <c r="D98" s="56" t="s">
        <v>673</v>
      </c>
      <c r="E98" s="57" t="s">
        <v>367</v>
      </c>
      <c r="F98" s="58">
        <v>147.29</v>
      </c>
      <c r="G98" s="59">
        <v>797.01</v>
      </c>
      <c r="H98" s="58"/>
      <c r="I98" s="58"/>
      <c r="J98" s="58"/>
      <c r="K98" s="59">
        <v>117392</v>
      </c>
      <c r="L98" s="58"/>
      <c r="M98" s="58"/>
      <c r="N98" s="58"/>
      <c r="O98" s="58" t="s">
        <v>107</v>
      </c>
      <c r="P98" s="58" t="s">
        <v>107</v>
      </c>
    </row>
    <row r="99" spans="1:16" ht="33.75" x14ac:dyDescent="0.2">
      <c r="A99" s="146">
        <v>63</v>
      </c>
      <c r="B99" s="54" t="s">
        <v>313</v>
      </c>
      <c r="C99" s="55" t="s">
        <v>674</v>
      </c>
      <c r="D99" s="56" t="s">
        <v>675</v>
      </c>
      <c r="E99" s="57" t="s">
        <v>457</v>
      </c>
      <c r="F99" s="58">
        <v>14.3</v>
      </c>
      <c r="G99" s="59">
        <v>5532.19</v>
      </c>
      <c r="H99" s="59">
        <v>231.37</v>
      </c>
      <c r="I99" s="59">
        <v>33.92</v>
      </c>
      <c r="J99" s="59">
        <v>2.82</v>
      </c>
      <c r="K99" s="59">
        <v>79111</v>
      </c>
      <c r="L99" s="59">
        <v>3309</v>
      </c>
      <c r="M99" s="59">
        <v>485</v>
      </c>
      <c r="N99" s="59">
        <v>40</v>
      </c>
      <c r="O99" s="58" t="s">
        <v>712</v>
      </c>
      <c r="P99" s="58" t="s">
        <v>713</v>
      </c>
    </row>
    <row r="100" spans="1:16" ht="33.75" x14ac:dyDescent="0.2">
      <c r="A100" s="146">
        <v>64</v>
      </c>
      <c r="B100" s="54" t="s">
        <v>315</v>
      </c>
      <c r="C100" s="55" t="s">
        <v>678</v>
      </c>
      <c r="D100" s="56" t="s">
        <v>679</v>
      </c>
      <c r="E100" s="57" t="s">
        <v>424</v>
      </c>
      <c r="F100" s="58">
        <v>-1458.6</v>
      </c>
      <c r="G100" s="59">
        <v>44.18</v>
      </c>
      <c r="H100" s="58"/>
      <c r="I100" s="58"/>
      <c r="J100" s="58"/>
      <c r="K100" s="59">
        <v>-64441</v>
      </c>
      <c r="L100" s="58"/>
      <c r="M100" s="58"/>
      <c r="N100" s="58"/>
      <c r="O100" s="58" t="s">
        <v>107</v>
      </c>
      <c r="P100" s="58" t="s">
        <v>107</v>
      </c>
    </row>
    <row r="101" spans="1:16" ht="22.5" x14ac:dyDescent="0.2">
      <c r="A101" s="146">
        <v>65</v>
      </c>
      <c r="B101" s="54" t="s">
        <v>317</v>
      </c>
      <c r="C101" s="55" t="s">
        <v>680</v>
      </c>
      <c r="D101" s="56" t="s">
        <v>681</v>
      </c>
      <c r="E101" s="57" t="s">
        <v>575</v>
      </c>
      <c r="F101" s="58">
        <v>-1.9734</v>
      </c>
      <c r="G101" s="59">
        <v>1681</v>
      </c>
      <c r="H101" s="58"/>
      <c r="I101" s="58"/>
      <c r="J101" s="58"/>
      <c r="K101" s="59">
        <v>-3317</v>
      </c>
      <c r="L101" s="58"/>
      <c r="M101" s="58"/>
      <c r="N101" s="58"/>
      <c r="O101" s="58" t="s">
        <v>107</v>
      </c>
      <c r="P101" s="58" t="s">
        <v>107</v>
      </c>
    </row>
    <row r="102" spans="1:16" ht="22.5" x14ac:dyDescent="0.2">
      <c r="A102" s="146">
        <v>66</v>
      </c>
      <c r="B102" s="54" t="s">
        <v>319</v>
      </c>
      <c r="C102" s="55" t="s">
        <v>648</v>
      </c>
      <c r="D102" s="56" t="s">
        <v>649</v>
      </c>
      <c r="E102" s="57" t="s">
        <v>575</v>
      </c>
      <c r="F102" s="58">
        <v>-0.68640000000000001</v>
      </c>
      <c r="G102" s="59">
        <v>3390</v>
      </c>
      <c r="H102" s="58"/>
      <c r="I102" s="58"/>
      <c r="J102" s="58"/>
      <c r="K102" s="59">
        <v>-2327</v>
      </c>
      <c r="L102" s="58"/>
      <c r="M102" s="58"/>
      <c r="N102" s="58"/>
      <c r="O102" s="58" t="s">
        <v>107</v>
      </c>
      <c r="P102" s="58" t="s">
        <v>107</v>
      </c>
    </row>
    <row r="103" spans="1:16" ht="22.5" x14ac:dyDescent="0.2">
      <c r="A103" s="146">
        <v>67</v>
      </c>
      <c r="B103" s="54" t="s">
        <v>322</v>
      </c>
      <c r="C103" s="55" t="s">
        <v>682</v>
      </c>
      <c r="D103" s="56" t="s">
        <v>683</v>
      </c>
      <c r="E103" s="57" t="s">
        <v>424</v>
      </c>
      <c r="F103" s="58">
        <v>1472.9</v>
      </c>
      <c r="G103" s="59">
        <v>63.71</v>
      </c>
      <c r="H103" s="58"/>
      <c r="I103" s="58"/>
      <c r="J103" s="58"/>
      <c r="K103" s="59">
        <v>93838</v>
      </c>
      <c r="L103" s="58"/>
      <c r="M103" s="58"/>
      <c r="N103" s="58"/>
      <c r="O103" s="58" t="s">
        <v>107</v>
      </c>
      <c r="P103" s="58" t="s">
        <v>107</v>
      </c>
    </row>
    <row r="104" spans="1:16" ht="22.5" x14ac:dyDescent="0.2">
      <c r="A104" s="146">
        <v>68</v>
      </c>
      <c r="B104" s="54" t="s">
        <v>325</v>
      </c>
      <c r="C104" s="55" t="s">
        <v>652</v>
      </c>
      <c r="D104" s="56" t="s">
        <v>653</v>
      </c>
      <c r="E104" s="57" t="s">
        <v>654</v>
      </c>
      <c r="F104" s="58">
        <v>250.25</v>
      </c>
      <c r="G104" s="59">
        <v>5.57</v>
      </c>
      <c r="H104" s="58"/>
      <c r="I104" s="58"/>
      <c r="J104" s="58"/>
      <c r="K104" s="59">
        <v>1394</v>
      </c>
      <c r="L104" s="58"/>
      <c r="M104" s="58"/>
      <c r="N104" s="58"/>
      <c r="O104" s="58" t="s">
        <v>107</v>
      </c>
      <c r="P104" s="58" t="s">
        <v>107</v>
      </c>
    </row>
    <row r="105" spans="1:16" ht="22.5" x14ac:dyDescent="0.2">
      <c r="A105" s="146">
        <v>69</v>
      </c>
      <c r="B105" s="54" t="s">
        <v>327</v>
      </c>
      <c r="C105" s="55" t="s">
        <v>684</v>
      </c>
      <c r="D105" s="56" t="s">
        <v>685</v>
      </c>
      <c r="E105" s="57" t="s">
        <v>604</v>
      </c>
      <c r="F105" s="58">
        <v>7.15</v>
      </c>
      <c r="G105" s="59">
        <v>5840.15</v>
      </c>
      <c r="H105" s="59">
        <v>141.44999999999999</v>
      </c>
      <c r="I105" s="59">
        <v>42.72</v>
      </c>
      <c r="J105" s="59">
        <v>2.83</v>
      </c>
      <c r="K105" s="59">
        <v>41756</v>
      </c>
      <c r="L105" s="59">
        <v>1011</v>
      </c>
      <c r="M105" s="59">
        <v>305</v>
      </c>
      <c r="N105" s="59">
        <v>20</v>
      </c>
      <c r="O105" s="58" t="s">
        <v>714</v>
      </c>
      <c r="P105" s="58" t="s">
        <v>715</v>
      </c>
    </row>
    <row r="106" spans="1:16" ht="22.5" x14ac:dyDescent="0.2">
      <c r="A106" s="146">
        <v>70</v>
      </c>
      <c r="B106" s="54" t="s">
        <v>329</v>
      </c>
      <c r="C106" s="55" t="s">
        <v>688</v>
      </c>
      <c r="D106" s="56" t="s">
        <v>689</v>
      </c>
      <c r="E106" s="57" t="s">
        <v>424</v>
      </c>
      <c r="F106" s="58">
        <v>-815.1</v>
      </c>
      <c r="G106" s="59">
        <v>25.42</v>
      </c>
      <c r="H106" s="58"/>
      <c r="I106" s="58"/>
      <c r="J106" s="58"/>
      <c r="K106" s="59">
        <v>-20720</v>
      </c>
      <c r="L106" s="58"/>
      <c r="M106" s="58"/>
      <c r="N106" s="58"/>
      <c r="O106" s="58" t="s">
        <v>107</v>
      </c>
      <c r="P106" s="58" t="s">
        <v>107</v>
      </c>
    </row>
    <row r="107" spans="1:16" ht="22.5" x14ac:dyDescent="0.2">
      <c r="A107" s="146">
        <v>71</v>
      </c>
      <c r="B107" s="54" t="s">
        <v>337</v>
      </c>
      <c r="C107" s="55" t="s">
        <v>690</v>
      </c>
      <c r="D107" s="56" t="s">
        <v>691</v>
      </c>
      <c r="E107" s="57" t="s">
        <v>424</v>
      </c>
      <c r="F107" s="58">
        <v>815.1</v>
      </c>
      <c r="G107" s="59">
        <v>14.88</v>
      </c>
      <c r="H107" s="58"/>
      <c r="I107" s="58"/>
      <c r="J107" s="58"/>
      <c r="K107" s="59">
        <v>12129</v>
      </c>
      <c r="L107" s="58"/>
      <c r="M107" s="58"/>
      <c r="N107" s="58"/>
      <c r="O107" s="58" t="s">
        <v>107</v>
      </c>
      <c r="P107" s="58" t="s">
        <v>107</v>
      </c>
    </row>
    <row r="108" spans="1:16" ht="22.5" x14ac:dyDescent="0.2">
      <c r="A108" s="146">
        <v>72</v>
      </c>
      <c r="B108" s="54" t="s">
        <v>341</v>
      </c>
      <c r="C108" s="55" t="s">
        <v>692</v>
      </c>
      <c r="D108" s="56" t="s">
        <v>693</v>
      </c>
      <c r="E108" s="57" t="s">
        <v>424</v>
      </c>
      <c r="F108" s="58">
        <v>-829.4</v>
      </c>
      <c r="G108" s="59">
        <v>21.73</v>
      </c>
      <c r="H108" s="58"/>
      <c r="I108" s="58"/>
      <c r="J108" s="58"/>
      <c r="K108" s="59">
        <v>-18023</v>
      </c>
      <c r="L108" s="58"/>
      <c r="M108" s="58"/>
      <c r="N108" s="58"/>
      <c r="O108" s="58" t="s">
        <v>107</v>
      </c>
      <c r="P108" s="58" t="s">
        <v>107</v>
      </c>
    </row>
    <row r="109" spans="1:16" ht="22.5" x14ac:dyDescent="0.2">
      <c r="A109" s="146">
        <v>73</v>
      </c>
      <c r="B109" s="54" t="s">
        <v>716</v>
      </c>
      <c r="C109" s="55" t="s">
        <v>655</v>
      </c>
      <c r="D109" s="56" t="s">
        <v>656</v>
      </c>
      <c r="E109" s="57" t="s">
        <v>424</v>
      </c>
      <c r="F109" s="58">
        <v>829.4</v>
      </c>
      <c r="G109" s="59">
        <v>11.44</v>
      </c>
      <c r="H109" s="58"/>
      <c r="I109" s="58"/>
      <c r="J109" s="58"/>
      <c r="K109" s="59">
        <v>9488</v>
      </c>
      <c r="L109" s="58"/>
      <c r="M109" s="58"/>
      <c r="N109" s="58"/>
      <c r="O109" s="58" t="s">
        <v>107</v>
      </c>
      <c r="P109" s="58" t="s">
        <v>107</v>
      </c>
    </row>
    <row r="110" spans="1:16" x14ac:dyDescent="0.2">
      <c r="A110" s="644" t="s">
        <v>717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60">
        <v>332528</v>
      </c>
      <c r="L110" s="58"/>
      <c r="M110" s="58"/>
      <c r="N110" s="58"/>
      <c r="O110" s="60">
        <v>1743.74</v>
      </c>
      <c r="P110" s="60">
        <v>22.95</v>
      </c>
    </row>
    <row r="111" spans="1:16" ht="19.149999999999999" customHeight="1" x14ac:dyDescent="0.2">
      <c r="A111" s="647" t="s">
        <v>718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645"/>
      <c r="L111" s="645"/>
      <c r="M111" s="645"/>
      <c r="N111" s="645"/>
      <c r="O111" s="645"/>
      <c r="P111" s="645"/>
    </row>
    <row r="112" spans="1:16" ht="45" x14ac:dyDescent="0.2">
      <c r="A112" s="146">
        <v>74</v>
      </c>
      <c r="B112" s="54" t="s">
        <v>719</v>
      </c>
      <c r="C112" s="55" t="s">
        <v>661</v>
      </c>
      <c r="D112" s="56" t="s">
        <v>662</v>
      </c>
      <c r="E112" s="57" t="s">
        <v>663</v>
      </c>
      <c r="F112" s="58">
        <v>2.5</v>
      </c>
      <c r="G112" s="59">
        <v>4790.38</v>
      </c>
      <c r="H112" s="59">
        <v>453.58</v>
      </c>
      <c r="I112" s="59">
        <v>131.85</v>
      </c>
      <c r="J112" s="59">
        <v>7.79</v>
      </c>
      <c r="K112" s="59">
        <v>11976</v>
      </c>
      <c r="L112" s="59">
        <v>1134</v>
      </c>
      <c r="M112" s="59">
        <v>330</v>
      </c>
      <c r="N112" s="59">
        <v>19</v>
      </c>
      <c r="O112" s="58" t="s">
        <v>720</v>
      </c>
      <c r="P112" s="58" t="s">
        <v>721</v>
      </c>
    </row>
    <row r="113" spans="1:16" ht="33.75" x14ac:dyDescent="0.2">
      <c r="A113" s="146">
        <v>75</v>
      </c>
      <c r="B113" s="54" t="s">
        <v>722</v>
      </c>
      <c r="C113" s="55" t="s">
        <v>666</v>
      </c>
      <c r="D113" s="56" t="s">
        <v>667</v>
      </c>
      <c r="E113" s="57" t="s">
        <v>367</v>
      </c>
      <c r="F113" s="58">
        <v>-15.45</v>
      </c>
      <c r="G113" s="59">
        <v>539.5</v>
      </c>
      <c r="H113" s="58"/>
      <c r="I113" s="58"/>
      <c r="J113" s="58"/>
      <c r="K113" s="59">
        <v>-8335</v>
      </c>
      <c r="L113" s="58"/>
      <c r="M113" s="58"/>
      <c r="N113" s="58"/>
      <c r="O113" s="58" t="s">
        <v>107</v>
      </c>
      <c r="P113" s="58" t="s">
        <v>107</v>
      </c>
    </row>
    <row r="114" spans="1:16" ht="45" x14ac:dyDescent="0.2">
      <c r="A114" s="146">
        <v>76</v>
      </c>
      <c r="B114" s="54" t="s">
        <v>723</v>
      </c>
      <c r="C114" s="55" t="s">
        <v>668</v>
      </c>
      <c r="D114" s="56" t="s">
        <v>669</v>
      </c>
      <c r="E114" s="57" t="s">
        <v>663</v>
      </c>
      <c r="F114" s="58">
        <v>7.5</v>
      </c>
      <c r="G114" s="59">
        <v>4492.93</v>
      </c>
      <c r="H114" s="59">
        <v>351.19</v>
      </c>
      <c r="I114" s="59">
        <v>126.24</v>
      </c>
      <c r="J114" s="59">
        <v>7.79</v>
      </c>
      <c r="K114" s="59">
        <v>33697</v>
      </c>
      <c r="L114" s="59">
        <v>2634</v>
      </c>
      <c r="M114" s="59">
        <v>947</v>
      </c>
      <c r="N114" s="59">
        <v>58</v>
      </c>
      <c r="O114" s="58" t="s">
        <v>724</v>
      </c>
      <c r="P114" s="58" t="s">
        <v>725</v>
      </c>
    </row>
    <row r="115" spans="1:16" ht="33.75" x14ac:dyDescent="0.2">
      <c r="A115" s="146">
        <v>77</v>
      </c>
      <c r="B115" s="54" t="s">
        <v>726</v>
      </c>
      <c r="C115" s="55" t="s">
        <v>666</v>
      </c>
      <c r="D115" s="56" t="s">
        <v>667</v>
      </c>
      <c r="E115" s="57" t="s">
        <v>367</v>
      </c>
      <c r="F115" s="58">
        <v>-46.35</v>
      </c>
      <c r="G115" s="59">
        <v>539.5</v>
      </c>
      <c r="H115" s="58"/>
      <c r="I115" s="58"/>
      <c r="J115" s="58"/>
      <c r="K115" s="59">
        <v>-25006</v>
      </c>
      <c r="L115" s="58"/>
      <c r="M115" s="58"/>
      <c r="N115" s="58"/>
      <c r="O115" s="58" t="s">
        <v>107</v>
      </c>
      <c r="P115" s="58" t="s">
        <v>107</v>
      </c>
    </row>
    <row r="116" spans="1:16" ht="33.75" x14ac:dyDescent="0.2">
      <c r="A116" s="146">
        <v>78</v>
      </c>
      <c r="B116" s="54" t="s">
        <v>727</v>
      </c>
      <c r="C116" s="55" t="s">
        <v>672</v>
      </c>
      <c r="D116" s="56" t="s">
        <v>673</v>
      </c>
      <c r="E116" s="57" t="s">
        <v>367</v>
      </c>
      <c r="F116" s="58">
        <v>51.5</v>
      </c>
      <c r="G116" s="59">
        <v>797.01</v>
      </c>
      <c r="H116" s="58"/>
      <c r="I116" s="58"/>
      <c r="J116" s="58"/>
      <c r="K116" s="59">
        <v>41046</v>
      </c>
      <c r="L116" s="58"/>
      <c r="M116" s="58"/>
      <c r="N116" s="58"/>
      <c r="O116" s="58" t="s">
        <v>107</v>
      </c>
      <c r="P116" s="58" t="s">
        <v>107</v>
      </c>
    </row>
    <row r="117" spans="1:16" ht="33.75" x14ac:dyDescent="0.2">
      <c r="A117" s="146">
        <v>79</v>
      </c>
      <c r="B117" s="54" t="s">
        <v>728</v>
      </c>
      <c r="C117" s="55" t="s">
        <v>729</v>
      </c>
      <c r="D117" s="56" t="s">
        <v>730</v>
      </c>
      <c r="E117" s="57" t="s">
        <v>131</v>
      </c>
      <c r="F117" s="58">
        <v>3.25</v>
      </c>
      <c r="G117" s="59">
        <v>1131.3800000000001</v>
      </c>
      <c r="H117" s="59">
        <v>177.63</v>
      </c>
      <c r="I117" s="59">
        <v>26.61</v>
      </c>
      <c r="J117" s="59">
        <v>4.53</v>
      </c>
      <c r="K117" s="59">
        <v>3676</v>
      </c>
      <c r="L117" s="59">
        <v>577</v>
      </c>
      <c r="M117" s="59">
        <v>86</v>
      </c>
      <c r="N117" s="59">
        <v>15</v>
      </c>
      <c r="O117" s="58" t="s">
        <v>731</v>
      </c>
      <c r="P117" s="58" t="s">
        <v>732</v>
      </c>
    </row>
    <row r="118" spans="1:16" ht="33.75" x14ac:dyDescent="0.2">
      <c r="A118" s="146">
        <v>80</v>
      </c>
      <c r="B118" s="54" t="s">
        <v>733</v>
      </c>
      <c r="C118" s="55" t="s">
        <v>734</v>
      </c>
      <c r="D118" s="56" t="s">
        <v>735</v>
      </c>
      <c r="E118" s="57" t="s">
        <v>367</v>
      </c>
      <c r="F118" s="58">
        <v>-5.85</v>
      </c>
      <c r="G118" s="59">
        <v>475.02</v>
      </c>
      <c r="H118" s="58"/>
      <c r="I118" s="58"/>
      <c r="J118" s="58"/>
      <c r="K118" s="59">
        <v>-2779</v>
      </c>
      <c r="L118" s="58"/>
      <c r="M118" s="58"/>
      <c r="N118" s="58"/>
      <c r="O118" s="58" t="s">
        <v>107</v>
      </c>
      <c r="P118" s="58" t="s">
        <v>107</v>
      </c>
    </row>
    <row r="119" spans="1:16" ht="33.75" x14ac:dyDescent="0.2">
      <c r="A119" s="146">
        <v>81</v>
      </c>
      <c r="B119" s="54" t="s">
        <v>736</v>
      </c>
      <c r="C119" s="55" t="s">
        <v>737</v>
      </c>
      <c r="D119" s="56" t="s">
        <v>738</v>
      </c>
      <c r="E119" s="57" t="s">
        <v>367</v>
      </c>
      <c r="F119" s="58">
        <v>5.85</v>
      </c>
      <c r="G119" s="59">
        <v>962.5</v>
      </c>
      <c r="H119" s="58"/>
      <c r="I119" s="58"/>
      <c r="J119" s="58"/>
      <c r="K119" s="59">
        <v>5631</v>
      </c>
      <c r="L119" s="58"/>
      <c r="M119" s="58"/>
      <c r="N119" s="58"/>
      <c r="O119" s="58" t="s">
        <v>107</v>
      </c>
      <c r="P119" s="58" t="s">
        <v>107</v>
      </c>
    </row>
    <row r="120" spans="1:16" ht="56.25" x14ac:dyDescent="0.2">
      <c r="A120" s="146">
        <v>82</v>
      </c>
      <c r="B120" s="54" t="s">
        <v>739</v>
      </c>
      <c r="C120" s="55" t="s">
        <v>740</v>
      </c>
      <c r="D120" s="56" t="s">
        <v>741</v>
      </c>
      <c r="E120" s="57" t="s">
        <v>742</v>
      </c>
      <c r="F120" s="58">
        <v>0.66</v>
      </c>
      <c r="G120" s="59">
        <v>1826.59</v>
      </c>
      <c r="H120" s="59">
        <v>197.55</v>
      </c>
      <c r="I120" s="59">
        <v>33.46</v>
      </c>
      <c r="J120" s="58"/>
      <c r="K120" s="59">
        <v>1205</v>
      </c>
      <c r="L120" s="59">
        <v>130</v>
      </c>
      <c r="M120" s="59">
        <v>22</v>
      </c>
      <c r="N120" s="58"/>
      <c r="O120" s="58" t="s">
        <v>743</v>
      </c>
      <c r="P120" s="58" t="s">
        <v>107</v>
      </c>
    </row>
    <row r="121" spans="1:16" ht="56.25" x14ac:dyDescent="0.2">
      <c r="A121" s="146">
        <v>83</v>
      </c>
      <c r="B121" s="54" t="s">
        <v>744</v>
      </c>
      <c r="C121" s="55" t="s">
        <v>745</v>
      </c>
      <c r="D121" s="56" t="s">
        <v>746</v>
      </c>
      <c r="E121" s="57" t="s">
        <v>361</v>
      </c>
      <c r="F121" s="58">
        <v>3.25</v>
      </c>
      <c r="G121" s="59">
        <v>955.01</v>
      </c>
      <c r="H121" s="59">
        <v>71.81</v>
      </c>
      <c r="I121" s="59">
        <v>31.7</v>
      </c>
      <c r="J121" s="59">
        <v>1.84</v>
      </c>
      <c r="K121" s="59">
        <v>3103</v>
      </c>
      <c r="L121" s="59">
        <v>233</v>
      </c>
      <c r="M121" s="59">
        <v>103</v>
      </c>
      <c r="N121" s="59">
        <v>6</v>
      </c>
      <c r="O121" s="58" t="s">
        <v>747</v>
      </c>
      <c r="P121" s="58" t="s">
        <v>748</v>
      </c>
    </row>
    <row r="122" spans="1:16" ht="22.5" x14ac:dyDescent="0.2">
      <c r="A122" s="146">
        <v>84</v>
      </c>
      <c r="B122" s="54" t="s">
        <v>749</v>
      </c>
      <c r="C122" s="55" t="s">
        <v>650</v>
      </c>
      <c r="D122" s="56" t="s">
        <v>651</v>
      </c>
      <c r="E122" s="57" t="s">
        <v>424</v>
      </c>
      <c r="F122" s="58">
        <v>-357.5</v>
      </c>
      <c r="G122" s="59">
        <v>6.2</v>
      </c>
      <c r="H122" s="58"/>
      <c r="I122" s="58"/>
      <c r="J122" s="58"/>
      <c r="K122" s="59">
        <v>-2217</v>
      </c>
      <c r="L122" s="58"/>
      <c r="M122" s="58"/>
      <c r="N122" s="58"/>
      <c r="O122" s="58" t="s">
        <v>107</v>
      </c>
      <c r="P122" s="58" t="s">
        <v>107</v>
      </c>
    </row>
    <row r="123" spans="1:16" ht="22.5" x14ac:dyDescent="0.2">
      <c r="A123" s="146">
        <v>85</v>
      </c>
      <c r="B123" s="54" t="s">
        <v>750</v>
      </c>
      <c r="C123" s="55" t="s">
        <v>751</v>
      </c>
      <c r="D123" s="56" t="s">
        <v>752</v>
      </c>
      <c r="E123" s="57" t="s">
        <v>424</v>
      </c>
      <c r="F123" s="58">
        <v>357.5</v>
      </c>
      <c r="G123" s="59">
        <v>3.56</v>
      </c>
      <c r="H123" s="58"/>
      <c r="I123" s="58"/>
      <c r="J123" s="58"/>
      <c r="K123" s="59">
        <v>1273</v>
      </c>
      <c r="L123" s="58"/>
      <c r="M123" s="58"/>
      <c r="N123" s="58"/>
      <c r="O123" s="58" t="s">
        <v>107</v>
      </c>
      <c r="P123" s="58" t="s">
        <v>107</v>
      </c>
    </row>
    <row r="124" spans="1:16" ht="33.75" x14ac:dyDescent="0.2">
      <c r="A124" s="146">
        <v>86</v>
      </c>
      <c r="B124" s="54" t="s">
        <v>753</v>
      </c>
      <c r="C124" s="55" t="s">
        <v>754</v>
      </c>
      <c r="D124" s="56" t="s">
        <v>755</v>
      </c>
      <c r="E124" s="57" t="s">
        <v>99</v>
      </c>
      <c r="F124" s="58">
        <v>3.25</v>
      </c>
      <c r="G124" s="59">
        <v>960.97</v>
      </c>
      <c r="H124" s="59">
        <v>325.18</v>
      </c>
      <c r="I124" s="59">
        <v>482.38</v>
      </c>
      <c r="J124" s="59">
        <v>39.28</v>
      </c>
      <c r="K124" s="59">
        <v>3124</v>
      </c>
      <c r="L124" s="59">
        <v>1057</v>
      </c>
      <c r="M124" s="59">
        <v>1568</v>
      </c>
      <c r="N124" s="59">
        <v>128</v>
      </c>
      <c r="O124" s="58" t="s">
        <v>756</v>
      </c>
      <c r="P124" s="58" t="s">
        <v>757</v>
      </c>
    </row>
    <row r="125" spans="1:16" ht="22.5" x14ac:dyDescent="0.2">
      <c r="A125" s="146">
        <v>87</v>
      </c>
      <c r="B125" s="54" t="s">
        <v>758</v>
      </c>
      <c r="C125" s="55" t="s">
        <v>759</v>
      </c>
      <c r="D125" s="56" t="s">
        <v>760</v>
      </c>
      <c r="E125" s="57" t="s">
        <v>761</v>
      </c>
      <c r="F125" s="58">
        <v>26</v>
      </c>
      <c r="G125" s="59">
        <v>30.87</v>
      </c>
      <c r="H125" s="58"/>
      <c r="I125" s="58"/>
      <c r="J125" s="58"/>
      <c r="K125" s="59">
        <v>803</v>
      </c>
      <c r="L125" s="58"/>
      <c r="M125" s="58"/>
      <c r="N125" s="58"/>
      <c r="O125" s="58" t="s">
        <v>107</v>
      </c>
      <c r="P125" s="58" t="s">
        <v>107</v>
      </c>
    </row>
    <row r="126" spans="1:16" ht="22.5" x14ac:dyDescent="0.2">
      <c r="A126" s="146">
        <v>88</v>
      </c>
      <c r="B126" s="54" t="s">
        <v>353</v>
      </c>
      <c r="C126" s="55" t="s">
        <v>762</v>
      </c>
      <c r="D126" s="56" t="s">
        <v>763</v>
      </c>
      <c r="E126" s="57" t="s">
        <v>424</v>
      </c>
      <c r="F126" s="58">
        <v>396.5</v>
      </c>
      <c r="G126" s="59">
        <v>62.48</v>
      </c>
      <c r="H126" s="58"/>
      <c r="I126" s="58"/>
      <c r="J126" s="58"/>
      <c r="K126" s="59">
        <v>24773</v>
      </c>
      <c r="L126" s="58"/>
      <c r="M126" s="58"/>
      <c r="N126" s="58"/>
      <c r="O126" s="58" t="s">
        <v>107</v>
      </c>
      <c r="P126" s="58" t="s">
        <v>107</v>
      </c>
    </row>
    <row r="127" spans="1:16" ht="45" x14ac:dyDescent="0.2">
      <c r="A127" s="146">
        <v>89</v>
      </c>
      <c r="B127" s="54" t="s">
        <v>358</v>
      </c>
      <c r="C127" s="55" t="s">
        <v>764</v>
      </c>
      <c r="D127" s="56" t="s">
        <v>765</v>
      </c>
      <c r="E127" s="57" t="s">
        <v>766</v>
      </c>
      <c r="F127" s="58">
        <v>0.371</v>
      </c>
      <c r="G127" s="59">
        <v>7291.53</v>
      </c>
      <c r="H127" s="59">
        <v>341.51</v>
      </c>
      <c r="I127" s="59">
        <v>96.33</v>
      </c>
      <c r="J127" s="59">
        <v>10.06</v>
      </c>
      <c r="K127" s="59">
        <v>2706</v>
      </c>
      <c r="L127" s="59">
        <v>127</v>
      </c>
      <c r="M127" s="59">
        <v>36</v>
      </c>
      <c r="N127" s="59">
        <v>4</v>
      </c>
      <c r="O127" s="58" t="s">
        <v>767</v>
      </c>
      <c r="P127" s="58" t="s">
        <v>768</v>
      </c>
    </row>
    <row r="128" spans="1:16" ht="22.5" x14ac:dyDescent="0.2">
      <c r="A128" s="146">
        <v>90</v>
      </c>
      <c r="B128" s="54" t="s">
        <v>364</v>
      </c>
      <c r="C128" s="55" t="s">
        <v>688</v>
      </c>
      <c r="D128" s="56" t="s">
        <v>689</v>
      </c>
      <c r="E128" s="57" t="s">
        <v>424</v>
      </c>
      <c r="F128" s="58">
        <v>-93.492000000000004</v>
      </c>
      <c r="G128" s="59">
        <v>25.42</v>
      </c>
      <c r="H128" s="58"/>
      <c r="I128" s="58"/>
      <c r="J128" s="58"/>
      <c r="K128" s="59">
        <v>-2377</v>
      </c>
      <c r="L128" s="58"/>
      <c r="M128" s="58"/>
      <c r="N128" s="58"/>
      <c r="O128" s="58" t="s">
        <v>107</v>
      </c>
      <c r="P128" s="58" t="s">
        <v>107</v>
      </c>
    </row>
    <row r="129" spans="1:16" ht="22.5" x14ac:dyDescent="0.2">
      <c r="A129" s="146">
        <v>91</v>
      </c>
      <c r="B129" s="54" t="s">
        <v>368</v>
      </c>
      <c r="C129" s="55" t="s">
        <v>690</v>
      </c>
      <c r="D129" s="56" t="s">
        <v>691</v>
      </c>
      <c r="E129" s="57" t="s">
        <v>424</v>
      </c>
      <c r="F129" s="58">
        <v>93.492000000000004</v>
      </c>
      <c r="G129" s="59">
        <v>14.88</v>
      </c>
      <c r="H129" s="58"/>
      <c r="I129" s="58"/>
      <c r="J129" s="58"/>
      <c r="K129" s="59">
        <v>1391</v>
      </c>
      <c r="L129" s="58"/>
      <c r="M129" s="58"/>
      <c r="N129" s="58"/>
      <c r="O129" s="58" t="s">
        <v>107</v>
      </c>
      <c r="P129" s="58" t="s">
        <v>107</v>
      </c>
    </row>
    <row r="130" spans="1:16" x14ac:dyDescent="0.2">
      <c r="A130" s="644" t="s">
        <v>769</v>
      </c>
      <c r="B130" s="645"/>
      <c r="C130" s="645"/>
      <c r="D130" s="645"/>
      <c r="E130" s="645"/>
      <c r="F130" s="645"/>
      <c r="G130" s="645"/>
      <c r="H130" s="645"/>
      <c r="I130" s="645"/>
      <c r="J130" s="645"/>
      <c r="K130" s="60">
        <v>103471</v>
      </c>
      <c r="L130" s="58"/>
      <c r="M130" s="58"/>
      <c r="N130" s="58"/>
      <c r="O130" s="60">
        <v>616.57000000000005</v>
      </c>
      <c r="P130" s="60">
        <v>15.71</v>
      </c>
    </row>
    <row r="131" spans="1:16" ht="19.149999999999999" customHeight="1" x14ac:dyDescent="0.2">
      <c r="A131" s="647" t="s">
        <v>770</v>
      </c>
      <c r="B131" s="645"/>
      <c r="C131" s="645"/>
      <c r="D131" s="645"/>
      <c r="E131" s="645"/>
      <c r="F131" s="645"/>
      <c r="G131" s="645"/>
      <c r="H131" s="645"/>
      <c r="I131" s="645"/>
      <c r="J131" s="645"/>
      <c r="K131" s="645"/>
      <c r="L131" s="645"/>
      <c r="M131" s="645"/>
      <c r="N131" s="645"/>
      <c r="O131" s="645"/>
      <c r="P131" s="645"/>
    </row>
    <row r="132" spans="1:16" ht="22.5" x14ac:dyDescent="0.2">
      <c r="A132" s="146">
        <v>92</v>
      </c>
      <c r="B132" s="54" t="s">
        <v>371</v>
      </c>
      <c r="C132" s="55" t="s">
        <v>771</v>
      </c>
      <c r="D132" s="56" t="s">
        <v>772</v>
      </c>
      <c r="E132" s="57" t="s">
        <v>773</v>
      </c>
      <c r="F132" s="58">
        <v>30</v>
      </c>
      <c r="G132" s="59">
        <v>812.58</v>
      </c>
      <c r="H132" s="59">
        <v>46.98</v>
      </c>
      <c r="I132" s="59">
        <v>35.200000000000003</v>
      </c>
      <c r="J132" s="59">
        <v>5.67</v>
      </c>
      <c r="K132" s="59">
        <v>24377</v>
      </c>
      <c r="L132" s="59">
        <v>1409</v>
      </c>
      <c r="M132" s="59">
        <v>1056</v>
      </c>
      <c r="N132" s="59">
        <v>170</v>
      </c>
      <c r="O132" s="58" t="s">
        <v>774</v>
      </c>
      <c r="P132" s="58" t="s">
        <v>775</v>
      </c>
    </row>
    <row r="133" spans="1:16" ht="22.5" x14ac:dyDescent="0.2">
      <c r="A133" s="146">
        <v>93</v>
      </c>
      <c r="B133" s="54" t="s">
        <v>372</v>
      </c>
      <c r="C133" s="55" t="s">
        <v>776</v>
      </c>
      <c r="D133" s="56" t="s">
        <v>777</v>
      </c>
      <c r="E133" s="57" t="s">
        <v>778</v>
      </c>
      <c r="F133" s="58">
        <v>-11.82</v>
      </c>
      <c r="G133" s="59">
        <v>1632.61</v>
      </c>
      <c r="H133" s="58"/>
      <c r="I133" s="58"/>
      <c r="J133" s="58"/>
      <c r="K133" s="59">
        <v>-19297</v>
      </c>
      <c r="L133" s="58"/>
      <c r="M133" s="58"/>
      <c r="N133" s="58"/>
      <c r="O133" s="58" t="s">
        <v>107</v>
      </c>
      <c r="P133" s="58" t="s">
        <v>107</v>
      </c>
    </row>
    <row r="134" spans="1:16" ht="22.5" x14ac:dyDescent="0.2">
      <c r="A134" s="146">
        <v>94</v>
      </c>
      <c r="B134" s="54" t="s">
        <v>378</v>
      </c>
      <c r="C134" s="55" t="s">
        <v>1102</v>
      </c>
      <c r="D134" s="56" t="s">
        <v>779</v>
      </c>
      <c r="E134" s="57" t="s">
        <v>527</v>
      </c>
      <c r="F134" s="58">
        <v>9101.4</v>
      </c>
      <c r="G134" s="59">
        <v>1.27</v>
      </c>
      <c r="H134" s="58"/>
      <c r="I134" s="58"/>
      <c r="J134" s="58"/>
      <c r="K134" s="59">
        <v>11559</v>
      </c>
      <c r="L134" s="58"/>
      <c r="M134" s="58"/>
      <c r="N134" s="58"/>
      <c r="O134" s="58" t="s">
        <v>107</v>
      </c>
      <c r="P134" s="58" t="s">
        <v>107</v>
      </c>
    </row>
    <row r="135" spans="1:16" ht="22.5" x14ac:dyDescent="0.2">
      <c r="A135" s="146">
        <v>95</v>
      </c>
      <c r="B135" s="54" t="s">
        <v>381</v>
      </c>
      <c r="C135" s="55" t="s">
        <v>780</v>
      </c>
      <c r="D135" s="56" t="s">
        <v>779</v>
      </c>
      <c r="E135" s="57" t="s">
        <v>367</v>
      </c>
      <c r="F135" s="58">
        <v>-7.2</v>
      </c>
      <c r="G135" s="59">
        <v>372.94</v>
      </c>
      <c r="H135" s="58"/>
      <c r="I135" s="58"/>
      <c r="J135" s="58"/>
      <c r="K135" s="59">
        <v>-2685</v>
      </c>
      <c r="L135" s="58"/>
      <c r="M135" s="58"/>
      <c r="N135" s="58"/>
      <c r="O135" s="58" t="s">
        <v>107</v>
      </c>
      <c r="P135" s="58" t="s">
        <v>107</v>
      </c>
    </row>
    <row r="136" spans="1:16" ht="22.5" x14ac:dyDescent="0.2">
      <c r="A136" s="146">
        <v>96</v>
      </c>
      <c r="B136" s="54" t="s">
        <v>533</v>
      </c>
      <c r="C136" s="55" t="s">
        <v>780</v>
      </c>
      <c r="D136" s="56" t="s">
        <v>779</v>
      </c>
      <c r="E136" s="57" t="s">
        <v>367</v>
      </c>
      <c r="F136" s="58">
        <v>6.48</v>
      </c>
      <c r="G136" s="59">
        <v>372.94</v>
      </c>
      <c r="H136" s="58"/>
      <c r="I136" s="58"/>
      <c r="J136" s="58"/>
      <c r="K136" s="59">
        <v>2417</v>
      </c>
      <c r="L136" s="58"/>
      <c r="M136" s="58"/>
      <c r="N136" s="58"/>
      <c r="O136" s="58" t="s">
        <v>107</v>
      </c>
      <c r="P136" s="58" t="s">
        <v>107</v>
      </c>
    </row>
    <row r="137" spans="1:16" ht="19.149999999999999" customHeight="1" x14ac:dyDescent="0.2">
      <c r="A137" s="646" t="s">
        <v>781</v>
      </c>
      <c r="B137" s="645"/>
      <c r="C137" s="645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</row>
    <row r="138" spans="1:16" ht="56.25" x14ac:dyDescent="0.2">
      <c r="A138" s="146">
        <v>97</v>
      </c>
      <c r="B138" s="54" t="s">
        <v>536</v>
      </c>
      <c r="C138" s="55" t="s">
        <v>745</v>
      </c>
      <c r="D138" s="56" t="s">
        <v>746</v>
      </c>
      <c r="E138" s="57" t="s">
        <v>361</v>
      </c>
      <c r="F138" s="58">
        <v>3.4</v>
      </c>
      <c r="G138" s="59">
        <v>955.01</v>
      </c>
      <c r="H138" s="59">
        <v>71.81</v>
      </c>
      <c r="I138" s="59">
        <v>31.7</v>
      </c>
      <c r="J138" s="59">
        <v>1.84</v>
      </c>
      <c r="K138" s="59">
        <v>3247</v>
      </c>
      <c r="L138" s="59">
        <v>244</v>
      </c>
      <c r="M138" s="59">
        <v>108</v>
      </c>
      <c r="N138" s="59">
        <v>6</v>
      </c>
      <c r="O138" s="58" t="s">
        <v>782</v>
      </c>
      <c r="P138" s="58" t="s">
        <v>783</v>
      </c>
    </row>
    <row r="139" spans="1:16" ht="22.5" x14ac:dyDescent="0.2">
      <c r="A139" s="146">
        <v>98</v>
      </c>
      <c r="B139" s="54" t="s">
        <v>539</v>
      </c>
      <c r="C139" s="55" t="s">
        <v>650</v>
      </c>
      <c r="D139" s="56" t="s">
        <v>651</v>
      </c>
      <c r="E139" s="57" t="s">
        <v>424</v>
      </c>
      <c r="F139" s="58">
        <v>-374</v>
      </c>
      <c r="G139" s="59">
        <v>6.2</v>
      </c>
      <c r="H139" s="58"/>
      <c r="I139" s="58"/>
      <c r="J139" s="58"/>
      <c r="K139" s="59">
        <v>-2319</v>
      </c>
      <c r="L139" s="58"/>
      <c r="M139" s="58"/>
      <c r="N139" s="58"/>
      <c r="O139" s="58" t="s">
        <v>107</v>
      </c>
      <c r="P139" s="58" t="s">
        <v>107</v>
      </c>
    </row>
    <row r="140" spans="1:16" ht="22.5" x14ac:dyDescent="0.2">
      <c r="A140" s="146">
        <v>99</v>
      </c>
      <c r="B140" s="54" t="s">
        <v>784</v>
      </c>
      <c r="C140" s="55" t="s">
        <v>751</v>
      </c>
      <c r="D140" s="56" t="s">
        <v>752</v>
      </c>
      <c r="E140" s="57" t="s">
        <v>424</v>
      </c>
      <c r="F140" s="58">
        <v>374</v>
      </c>
      <c r="G140" s="59">
        <v>3.56</v>
      </c>
      <c r="H140" s="58"/>
      <c r="I140" s="58"/>
      <c r="J140" s="58"/>
      <c r="K140" s="59">
        <v>1331</v>
      </c>
      <c r="L140" s="58"/>
      <c r="M140" s="58"/>
      <c r="N140" s="58"/>
      <c r="O140" s="58" t="s">
        <v>107</v>
      </c>
      <c r="P140" s="58" t="s">
        <v>107</v>
      </c>
    </row>
    <row r="141" spans="1:16" ht="45" x14ac:dyDescent="0.2">
      <c r="A141" s="146">
        <v>100</v>
      </c>
      <c r="B141" s="54" t="s">
        <v>785</v>
      </c>
      <c r="C141" s="55" t="s">
        <v>661</v>
      </c>
      <c r="D141" s="56" t="s">
        <v>662</v>
      </c>
      <c r="E141" s="57" t="s">
        <v>663</v>
      </c>
      <c r="F141" s="58">
        <v>3.0920000000000001</v>
      </c>
      <c r="G141" s="59">
        <v>4790.38</v>
      </c>
      <c r="H141" s="59">
        <v>453.58</v>
      </c>
      <c r="I141" s="59">
        <v>131.85</v>
      </c>
      <c r="J141" s="59">
        <v>7.79</v>
      </c>
      <c r="K141" s="59">
        <v>14812</v>
      </c>
      <c r="L141" s="59">
        <v>1402</v>
      </c>
      <c r="M141" s="59">
        <v>408</v>
      </c>
      <c r="N141" s="59">
        <v>24</v>
      </c>
      <c r="O141" s="58" t="s">
        <v>786</v>
      </c>
      <c r="P141" s="58" t="s">
        <v>787</v>
      </c>
    </row>
    <row r="142" spans="1:16" ht="33.75" x14ac:dyDescent="0.2">
      <c r="A142" s="146">
        <v>101</v>
      </c>
      <c r="B142" s="54" t="s">
        <v>788</v>
      </c>
      <c r="C142" s="55" t="s">
        <v>666</v>
      </c>
      <c r="D142" s="56" t="s">
        <v>667</v>
      </c>
      <c r="E142" s="57" t="s">
        <v>367</v>
      </c>
      <c r="F142" s="58">
        <v>-19.108560000000001</v>
      </c>
      <c r="G142" s="59">
        <v>539.5</v>
      </c>
      <c r="H142" s="58"/>
      <c r="I142" s="58"/>
      <c r="J142" s="58"/>
      <c r="K142" s="59">
        <v>-10309</v>
      </c>
      <c r="L142" s="58"/>
      <c r="M142" s="58"/>
      <c r="N142" s="58"/>
      <c r="O142" s="58" t="s">
        <v>107</v>
      </c>
      <c r="P142" s="58" t="s">
        <v>107</v>
      </c>
    </row>
    <row r="143" spans="1:16" ht="45" x14ac:dyDescent="0.2">
      <c r="A143" s="146">
        <v>102</v>
      </c>
      <c r="B143" s="54" t="s">
        <v>789</v>
      </c>
      <c r="C143" s="55" t="s">
        <v>668</v>
      </c>
      <c r="D143" s="56" t="s">
        <v>669</v>
      </c>
      <c r="E143" s="57" t="s">
        <v>663</v>
      </c>
      <c r="F143" s="58">
        <v>9.2759999999999998</v>
      </c>
      <c r="G143" s="59">
        <v>4492.93</v>
      </c>
      <c r="H143" s="59">
        <v>351.19</v>
      </c>
      <c r="I143" s="59">
        <v>126.24</v>
      </c>
      <c r="J143" s="59">
        <v>7.79</v>
      </c>
      <c r="K143" s="59">
        <v>41677</v>
      </c>
      <c r="L143" s="59">
        <v>3258</v>
      </c>
      <c r="M143" s="59">
        <v>1171</v>
      </c>
      <c r="N143" s="59">
        <v>72</v>
      </c>
      <c r="O143" s="58" t="s">
        <v>790</v>
      </c>
      <c r="P143" s="58" t="s">
        <v>791</v>
      </c>
    </row>
    <row r="144" spans="1:16" ht="33.75" x14ac:dyDescent="0.2">
      <c r="A144" s="146">
        <v>103</v>
      </c>
      <c r="B144" s="54" t="s">
        <v>385</v>
      </c>
      <c r="C144" s="55" t="s">
        <v>666</v>
      </c>
      <c r="D144" s="56" t="s">
        <v>667</v>
      </c>
      <c r="E144" s="57" t="s">
        <v>367</v>
      </c>
      <c r="F144" s="58">
        <v>-57.325679999999998</v>
      </c>
      <c r="G144" s="59">
        <v>539.5</v>
      </c>
      <c r="H144" s="58"/>
      <c r="I144" s="58"/>
      <c r="J144" s="58"/>
      <c r="K144" s="59">
        <v>-30927</v>
      </c>
      <c r="L144" s="58"/>
      <c r="M144" s="58"/>
      <c r="N144" s="58"/>
      <c r="O144" s="58" t="s">
        <v>107</v>
      </c>
      <c r="P144" s="58" t="s">
        <v>107</v>
      </c>
    </row>
    <row r="145" spans="1:16" ht="33.75" x14ac:dyDescent="0.2">
      <c r="A145" s="146">
        <v>104</v>
      </c>
      <c r="B145" s="54" t="s">
        <v>387</v>
      </c>
      <c r="C145" s="55" t="s">
        <v>672</v>
      </c>
      <c r="D145" s="56" t="s">
        <v>673</v>
      </c>
      <c r="E145" s="57" t="s">
        <v>367</v>
      </c>
      <c r="F145" s="58">
        <v>63.69</v>
      </c>
      <c r="G145" s="59">
        <v>797.01</v>
      </c>
      <c r="H145" s="58"/>
      <c r="I145" s="58"/>
      <c r="J145" s="58"/>
      <c r="K145" s="59">
        <v>50762</v>
      </c>
      <c r="L145" s="58"/>
      <c r="M145" s="58"/>
      <c r="N145" s="58"/>
      <c r="O145" s="58" t="s">
        <v>107</v>
      </c>
      <c r="P145" s="58" t="s">
        <v>107</v>
      </c>
    </row>
    <row r="146" spans="1:16" ht="19.149999999999999" customHeight="1" x14ac:dyDescent="0.2">
      <c r="A146" s="646" t="s">
        <v>792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645"/>
      <c r="L146" s="645"/>
      <c r="M146" s="645"/>
      <c r="N146" s="645"/>
      <c r="O146" s="645"/>
      <c r="P146" s="645"/>
    </row>
    <row r="147" spans="1:16" ht="56.25" x14ac:dyDescent="0.2">
      <c r="A147" s="146">
        <v>105</v>
      </c>
      <c r="B147" s="54" t="s">
        <v>390</v>
      </c>
      <c r="C147" s="55" t="s">
        <v>793</v>
      </c>
      <c r="D147" s="56" t="s">
        <v>794</v>
      </c>
      <c r="E147" s="57" t="s">
        <v>742</v>
      </c>
      <c r="F147" s="58">
        <v>7.98</v>
      </c>
      <c r="G147" s="59">
        <v>1882.8</v>
      </c>
      <c r="H147" s="59">
        <v>209.58</v>
      </c>
      <c r="I147" s="59">
        <v>38.15</v>
      </c>
      <c r="J147" s="59">
        <v>2.13</v>
      </c>
      <c r="K147" s="59">
        <v>15024</v>
      </c>
      <c r="L147" s="59">
        <v>1672</v>
      </c>
      <c r="M147" s="59">
        <v>304</v>
      </c>
      <c r="N147" s="59">
        <v>17</v>
      </c>
      <c r="O147" s="58" t="s">
        <v>795</v>
      </c>
      <c r="P147" s="58" t="s">
        <v>796</v>
      </c>
    </row>
    <row r="148" spans="1:16" ht="56.25" x14ac:dyDescent="0.2">
      <c r="A148" s="146">
        <v>106</v>
      </c>
      <c r="B148" s="54" t="s">
        <v>391</v>
      </c>
      <c r="C148" s="55" t="s">
        <v>740</v>
      </c>
      <c r="D148" s="56" t="s">
        <v>741</v>
      </c>
      <c r="E148" s="57" t="s">
        <v>742</v>
      </c>
      <c r="F148" s="58">
        <v>8.0690000000000008</v>
      </c>
      <c r="G148" s="59">
        <v>1826.59</v>
      </c>
      <c r="H148" s="59">
        <v>197.55</v>
      </c>
      <c r="I148" s="59">
        <v>33.46</v>
      </c>
      <c r="J148" s="58"/>
      <c r="K148" s="59">
        <v>14739</v>
      </c>
      <c r="L148" s="59">
        <v>1594</v>
      </c>
      <c r="M148" s="59">
        <v>270</v>
      </c>
      <c r="N148" s="58"/>
      <c r="O148" s="58" t="s">
        <v>797</v>
      </c>
      <c r="P148" s="58" t="s">
        <v>107</v>
      </c>
    </row>
    <row r="149" spans="1:16" ht="33.75" x14ac:dyDescent="0.2">
      <c r="A149" s="146">
        <v>107</v>
      </c>
      <c r="B149" s="54" t="s">
        <v>392</v>
      </c>
      <c r="C149" s="55" t="s">
        <v>729</v>
      </c>
      <c r="D149" s="56" t="s">
        <v>730</v>
      </c>
      <c r="E149" s="57" t="s">
        <v>131</v>
      </c>
      <c r="F149" s="58">
        <v>2</v>
      </c>
      <c r="G149" s="59">
        <v>1131.3800000000001</v>
      </c>
      <c r="H149" s="59">
        <v>177.63</v>
      </c>
      <c r="I149" s="59">
        <v>26.61</v>
      </c>
      <c r="J149" s="59">
        <v>4.53</v>
      </c>
      <c r="K149" s="59">
        <v>2262</v>
      </c>
      <c r="L149" s="59">
        <v>355</v>
      </c>
      <c r="M149" s="59">
        <v>53</v>
      </c>
      <c r="N149" s="59">
        <v>9</v>
      </c>
      <c r="O149" s="58" t="s">
        <v>798</v>
      </c>
      <c r="P149" s="58" t="s">
        <v>799</v>
      </c>
    </row>
    <row r="150" spans="1:16" ht="33.75" x14ac:dyDescent="0.2">
      <c r="A150" s="146">
        <v>108</v>
      </c>
      <c r="B150" s="54" t="s">
        <v>395</v>
      </c>
      <c r="C150" s="55" t="s">
        <v>734</v>
      </c>
      <c r="D150" s="56" t="s">
        <v>735</v>
      </c>
      <c r="E150" s="57" t="s">
        <v>367</v>
      </c>
      <c r="F150" s="58">
        <v>-3.6</v>
      </c>
      <c r="G150" s="59">
        <v>475.02</v>
      </c>
      <c r="H150" s="58"/>
      <c r="I150" s="58"/>
      <c r="J150" s="58"/>
      <c r="K150" s="59">
        <v>-1710</v>
      </c>
      <c r="L150" s="58"/>
      <c r="M150" s="58"/>
      <c r="N150" s="58"/>
      <c r="O150" s="58" t="s">
        <v>107</v>
      </c>
      <c r="P150" s="58" t="s">
        <v>107</v>
      </c>
    </row>
    <row r="151" spans="1:16" ht="33.75" x14ac:dyDescent="0.2">
      <c r="A151" s="146">
        <v>109</v>
      </c>
      <c r="B151" s="54" t="s">
        <v>396</v>
      </c>
      <c r="C151" s="55" t="s">
        <v>737</v>
      </c>
      <c r="D151" s="56" t="s">
        <v>738</v>
      </c>
      <c r="E151" s="57" t="s">
        <v>367</v>
      </c>
      <c r="F151" s="58">
        <v>3.6</v>
      </c>
      <c r="G151" s="59">
        <v>962.5</v>
      </c>
      <c r="H151" s="58"/>
      <c r="I151" s="58"/>
      <c r="J151" s="58"/>
      <c r="K151" s="59">
        <v>3465</v>
      </c>
      <c r="L151" s="58"/>
      <c r="M151" s="58"/>
      <c r="N151" s="58"/>
      <c r="O151" s="58" t="s">
        <v>107</v>
      </c>
      <c r="P151" s="58" t="s">
        <v>107</v>
      </c>
    </row>
    <row r="152" spans="1:16" ht="123.75" x14ac:dyDescent="0.2">
      <c r="A152" s="146">
        <v>110</v>
      </c>
      <c r="B152" s="54" t="s">
        <v>397</v>
      </c>
      <c r="C152" s="55" t="s">
        <v>800</v>
      </c>
      <c r="D152" s="56" t="s">
        <v>801</v>
      </c>
      <c r="E152" s="57" t="s">
        <v>802</v>
      </c>
      <c r="F152" s="58">
        <v>0.57999999999999996</v>
      </c>
      <c r="G152" s="59">
        <v>4730.22</v>
      </c>
      <c r="H152" s="59">
        <v>1276.99</v>
      </c>
      <c r="I152" s="59">
        <v>79.81</v>
      </c>
      <c r="J152" s="58"/>
      <c r="K152" s="59">
        <v>2744</v>
      </c>
      <c r="L152" s="59">
        <v>741</v>
      </c>
      <c r="M152" s="59">
        <v>46</v>
      </c>
      <c r="N152" s="58"/>
      <c r="O152" s="58" t="s">
        <v>803</v>
      </c>
      <c r="P152" s="58" t="s">
        <v>107</v>
      </c>
    </row>
    <row r="153" spans="1:16" ht="45" x14ac:dyDescent="0.2">
      <c r="A153" s="146">
        <v>111</v>
      </c>
      <c r="B153" s="54" t="s">
        <v>542</v>
      </c>
      <c r="C153" s="55" t="s">
        <v>804</v>
      </c>
      <c r="D153" s="56" t="s">
        <v>805</v>
      </c>
      <c r="E153" s="57" t="s">
        <v>806</v>
      </c>
      <c r="F153" s="58">
        <v>0.57999999999999996</v>
      </c>
      <c r="G153" s="59">
        <v>10362.709999999999</v>
      </c>
      <c r="H153" s="59">
        <v>482.44</v>
      </c>
      <c r="I153" s="59">
        <v>99.91</v>
      </c>
      <c r="J153" s="59">
        <v>1.56</v>
      </c>
      <c r="K153" s="59">
        <v>6011</v>
      </c>
      <c r="L153" s="59">
        <v>280</v>
      </c>
      <c r="M153" s="59">
        <v>58</v>
      </c>
      <c r="N153" s="59">
        <v>1</v>
      </c>
      <c r="O153" s="58" t="s">
        <v>807</v>
      </c>
      <c r="P153" s="58" t="s">
        <v>808</v>
      </c>
    </row>
    <row r="154" spans="1:16" ht="22.5" x14ac:dyDescent="0.2">
      <c r="A154" s="146">
        <v>112</v>
      </c>
      <c r="B154" s="54" t="s">
        <v>545</v>
      </c>
      <c r="C154" s="55" t="s">
        <v>809</v>
      </c>
      <c r="D154" s="56" t="s">
        <v>810</v>
      </c>
      <c r="E154" s="57" t="s">
        <v>811</v>
      </c>
      <c r="F154" s="58">
        <v>-5.8810000000000001E-2</v>
      </c>
      <c r="G154" s="59">
        <v>88509.119999999995</v>
      </c>
      <c r="H154" s="58"/>
      <c r="I154" s="58"/>
      <c r="J154" s="58"/>
      <c r="K154" s="59">
        <v>-5205</v>
      </c>
      <c r="L154" s="58"/>
      <c r="M154" s="58"/>
      <c r="N154" s="58"/>
      <c r="O154" s="58" t="s">
        <v>107</v>
      </c>
      <c r="P154" s="58" t="s">
        <v>107</v>
      </c>
    </row>
    <row r="155" spans="1:16" ht="22.5" x14ac:dyDescent="0.2">
      <c r="A155" s="146">
        <v>113</v>
      </c>
      <c r="B155" s="54" t="s">
        <v>546</v>
      </c>
      <c r="C155" s="55" t="s">
        <v>1102</v>
      </c>
      <c r="D155" s="56" t="s">
        <v>812</v>
      </c>
      <c r="E155" s="57" t="s">
        <v>424</v>
      </c>
      <c r="F155" s="58">
        <v>58.811999999999998</v>
      </c>
      <c r="G155" s="59">
        <v>40.130000000000003</v>
      </c>
      <c r="H155" s="58"/>
      <c r="I155" s="58"/>
      <c r="J155" s="58"/>
      <c r="K155" s="59">
        <v>2360</v>
      </c>
      <c r="L155" s="58"/>
      <c r="M155" s="58"/>
      <c r="N155" s="58"/>
      <c r="O155" s="58" t="s">
        <v>107</v>
      </c>
      <c r="P155" s="58" t="s">
        <v>107</v>
      </c>
    </row>
    <row r="156" spans="1:16" ht="123.75" x14ac:dyDescent="0.2">
      <c r="A156" s="146">
        <v>114</v>
      </c>
      <c r="B156" s="54" t="s">
        <v>813</v>
      </c>
      <c r="C156" s="55" t="s">
        <v>814</v>
      </c>
      <c r="D156" s="56" t="s">
        <v>815</v>
      </c>
      <c r="E156" s="57" t="s">
        <v>802</v>
      </c>
      <c r="F156" s="58">
        <v>0.65</v>
      </c>
      <c r="G156" s="59">
        <v>4799.0200000000004</v>
      </c>
      <c r="H156" s="59">
        <v>607.24</v>
      </c>
      <c r="I156" s="59">
        <v>92.06</v>
      </c>
      <c r="J156" s="58"/>
      <c r="K156" s="59">
        <v>3120</v>
      </c>
      <c r="L156" s="59">
        <v>395</v>
      </c>
      <c r="M156" s="59">
        <v>60</v>
      </c>
      <c r="N156" s="58"/>
      <c r="O156" s="58" t="s">
        <v>816</v>
      </c>
      <c r="P156" s="58" t="s">
        <v>107</v>
      </c>
    </row>
    <row r="157" spans="1:16" ht="56.25" x14ac:dyDescent="0.2">
      <c r="A157" s="146">
        <v>115</v>
      </c>
      <c r="B157" s="54" t="s">
        <v>817</v>
      </c>
      <c r="C157" s="55" t="s">
        <v>818</v>
      </c>
      <c r="D157" s="56" t="s">
        <v>819</v>
      </c>
      <c r="E157" s="57" t="s">
        <v>518</v>
      </c>
      <c r="F157" s="58">
        <v>2.1600000000000001E-2</v>
      </c>
      <c r="G157" s="59">
        <v>160022.04999999999</v>
      </c>
      <c r="H157" s="59">
        <v>1979.29</v>
      </c>
      <c r="I157" s="59">
        <v>512.29</v>
      </c>
      <c r="J157" s="59">
        <v>24.94</v>
      </c>
      <c r="K157" s="59">
        <v>3457</v>
      </c>
      <c r="L157" s="59">
        <v>43</v>
      </c>
      <c r="M157" s="59">
        <v>11</v>
      </c>
      <c r="N157" s="59">
        <v>1</v>
      </c>
      <c r="O157" s="58" t="s">
        <v>820</v>
      </c>
      <c r="P157" s="58" t="s">
        <v>821</v>
      </c>
    </row>
    <row r="158" spans="1:16" ht="33.75" x14ac:dyDescent="0.2">
      <c r="A158" s="146">
        <v>116</v>
      </c>
      <c r="B158" s="54" t="s">
        <v>822</v>
      </c>
      <c r="C158" s="55" t="s">
        <v>523</v>
      </c>
      <c r="D158" s="56" t="s">
        <v>524</v>
      </c>
      <c r="E158" s="57" t="s">
        <v>525</v>
      </c>
      <c r="F158" s="58">
        <v>-2.4624000000000001</v>
      </c>
      <c r="G158" s="59">
        <v>72.8</v>
      </c>
      <c r="H158" s="58"/>
      <c r="I158" s="58"/>
      <c r="J158" s="58"/>
      <c r="K158" s="59">
        <v>-179</v>
      </c>
      <c r="L158" s="58"/>
      <c r="M158" s="58"/>
      <c r="N158" s="58"/>
      <c r="O158" s="58" t="s">
        <v>107</v>
      </c>
      <c r="P158" s="58" t="s">
        <v>107</v>
      </c>
    </row>
    <row r="159" spans="1:16" ht="45" x14ac:dyDescent="0.2">
      <c r="A159" s="146">
        <v>117</v>
      </c>
      <c r="B159" s="54" t="s">
        <v>823</v>
      </c>
      <c r="C159" s="55" t="s">
        <v>1102</v>
      </c>
      <c r="D159" s="56" t="s">
        <v>824</v>
      </c>
      <c r="E159" s="57" t="s">
        <v>527</v>
      </c>
      <c r="F159" s="58">
        <v>2.4624000000000001</v>
      </c>
      <c r="G159" s="59">
        <v>31.61</v>
      </c>
      <c r="H159" s="58"/>
      <c r="I159" s="58"/>
      <c r="J159" s="58"/>
      <c r="K159" s="59">
        <v>78</v>
      </c>
      <c r="L159" s="58"/>
      <c r="M159" s="58"/>
      <c r="N159" s="58"/>
      <c r="O159" s="58" t="s">
        <v>107</v>
      </c>
      <c r="P159" s="58" t="s">
        <v>107</v>
      </c>
    </row>
    <row r="160" spans="1:16" ht="45" x14ac:dyDescent="0.2">
      <c r="A160" s="146">
        <v>118</v>
      </c>
      <c r="B160" s="54" t="s">
        <v>399</v>
      </c>
      <c r="C160" s="55" t="s">
        <v>825</v>
      </c>
      <c r="D160" s="56" t="s">
        <v>826</v>
      </c>
      <c r="E160" s="57" t="s">
        <v>424</v>
      </c>
      <c r="F160" s="58">
        <v>-2.16</v>
      </c>
      <c r="G160" s="59">
        <v>1433.42</v>
      </c>
      <c r="H160" s="58"/>
      <c r="I160" s="58"/>
      <c r="J160" s="58"/>
      <c r="K160" s="59">
        <v>-3096</v>
      </c>
      <c r="L160" s="58"/>
      <c r="M160" s="58"/>
      <c r="N160" s="58"/>
      <c r="O160" s="58" t="s">
        <v>107</v>
      </c>
      <c r="P160" s="58" t="s">
        <v>107</v>
      </c>
    </row>
    <row r="161" spans="1:16" ht="22.5" x14ac:dyDescent="0.2">
      <c r="A161" s="146">
        <v>119</v>
      </c>
      <c r="B161" s="54" t="s">
        <v>401</v>
      </c>
      <c r="C161" s="55" t="s">
        <v>1102</v>
      </c>
      <c r="D161" s="56" t="s">
        <v>827</v>
      </c>
      <c r="E161" s="57" t="s">
        <v>527</v>
      </c>
      <c r="F161" s="58">
        <v>2</v>
      </c>
      <c r="G161" s="59">
        <v>763</v>
      </c>
      <c r="H161" s="58"/>
      <c r="I161" s="58"/>
      <c r="J161" s="58"/>
      <c r="K161" s="59">
        <v>1526</v>
      </c>
      <c r="L161" s="58"/>
      <c r="M161" s="58"/>
      <c r="N161" s="58"/>
      <c r="O161" s="58" t="s">
        <v>107</v>
      </c>
      <c r="P161" s="58" t="s">
        <v>107</v>
      </c>
    </row>
    <row r="162" spans="1:16" ht="67.5" x14ac:dyDescent="0.2">
      <c r="A162" s="146">
        <v>120</v>
      </c>
      <c r="B162" s="54" t="s">
        <v>404</v>
      </c>
      <c r="C162" s="55" t="s">
        <v>828</v>
      </c>
      <c r="D162" s="56" t="s">
        <v>829</v>
      </c>
      <c r="E162" s="57" t="s">
        <v>830</v>
      </c>
      <c r="F162" s="58">
        <v>12.25</v>
      </c>
      <c r="G162" s="59">
        <v>147.36000000000001</v>
      </c>
      <c r="H162" s="59">
        <v>88.95</v>
      </c>
      <c r="I162" s="59">
        <v>56.44</v>
      </c>
      <c r="J162" s="59">
        <v>0.12</v>
      </c>
      <c r="K162" s="59">
        <v>1805</v>
      </c>
      <c r="L162" s="59">
        <v>1090</v>
      </c>
      <c r="M162" s="59">
        <v>691</v>
      </c>
      <c r="N162" s="59">
        <v>1</v>
      </c>
      <c r="O162" s="58" t="s">
        <v>831</v>
      </c>
      <c r="P162" s="58" t="s">
        <v>832</v>
      </c>
    </row>
    <row r="163" spans="1:16" ht="22.5" x14ac:dyDescent="0.2">
      <c r="A163" s="146">
        <v>121</v>
      </c>
      <c r="B163" s="54" t="s">
        <v>405</v>
      </c>
      <c r="C163" s="55" t="s">
        <v>1103</v>
      </c>
      <c r="D163" s="56" t="s">
        <v>833</v>
      </c>
      <c r="E163" s="57" t="s">
        <v>834</v>
      </c>
      <c r="F163" s="58">
        <v>247.94</v>
      </c>
      <c r="G163" s="59">
        <v>10.5</v>
      </c>
      <c r="H163" s="58"/>
      <c r="I163" s="58"/>
      <c r="J163" s="58"/>
      <c r="K163" s="59">
        <v>2603</v>
      </c>
      <c r="L163" s="58"/>
      <c r="M163" s="58"/>
      <c r="N163" s="58"/>
      <c r="O163" s="58" t="s">
        <v>107</v>
      </c>
      <c r="P163" s="58" t="s">
        <v>107</v>
      </c>
    </row>
    <row r="164" spans="1:16" ht="33.75" x14ac:dyDescent="0.2">
      <c r="A164" s="146">
        <v>122</v>
      </c>
      <c r="B164" s="54" t="s">
        <v>406</v>
      </c>
      <c r="C164" s="55" t="s">
        <v>835</v>
      </c>
      <c r="D164" s="56" t="s">
        <v>836</v>
      </c>
      <c r="E164" s="57" t="s">
        <v>604</v>
      </c>
      <c r="F164" s="58">
        <v>5.35</v>
      </c>
      <c r="G164" s="59">
        <v>928.16</v>
      </c>
      <c r="H164" s="59">
        <v>37.97</v>
      </c>
      <c r="I164" s="59">
        <v>5.22</v>
      </c>
      <c r="J164" s="58"/>
      <c r="K164" s="59">
        <v>4966</v>
      </c>
      <c r="L164" s="59">
        <v>203</v>
      </c>
      <c r="M164" s="59">
        <v>28</v>
      </c>
      <c r="N164" s="58"/>
      <c r="O164" s="58" t="s">
        <v>837</v>
      </c>
      <c r="P164" s="58" t="s">
        <v>107</v>
      </c>
    </row>
    <row r="165" spans="1:16" ht="22.5" x14ac:dyDescent="0.2">
      <c r="A165" s="146">
        <v>123</v>
      </c>
      <c r="B165" s="54" t="s">
        <v>407</v>
      </c>
      <c r="C165" s="55" t="s">
        <v>838</v>
      </c>
      <c r="D165" s="56" t="s">
        <v>839</v>
      </c>
      <c r="E165" s="57" t="s">
        <v>424</v>
      </c>
      <c r="F165" s="58">
        <v>-615.25</v>
      </c>
      <c r="G165" s="59">
        <v>7.52</v>
      </c>
      <c r="H165" s="58"/>
      <c r="I165" s="58"/>
      <c r="J165" s="58"/>
      <c r="K165" s="59">
        <v>-4627</v>
      </c>
      <c r="L165" s="58"/>
      <c r="M165" s="58"/>
      <c r="N165" s="58"/>
      <c r="O165" s="58" t="s">
        <v>107</v>
      </c>
      <c r="P165" s="58" t="s">
        <v>107</v>
      </c>
    </row>
    <row r="166" spans="1:16" ht="22.5" x14ac:dyDescent="0.2">
      <c r="A166" s="146">
        <v>124</v>
      </c>
      <c r="B166" s="54" t="s">
        <v>410</v>
      </c>
      <c r="C166" s="55" t="s">
        <v>751</v>
      </c>
      <c r="D166" s="56" t="s">
        <v>752</v>
      </c>
      <c r="E166" s="57" t="s">
        <v>424</v>
      </c>
      <c r="F166" s="58">
        <v>615.25</v>
      </c>
      <c r="G166" s="59">
        <v>3.56</v>
      </c>
      <c r="H166" s="58"/>
      <c r="I166" s="58"/>
      <c r="J166" s="58"/>
      <c r="K166" s="59">
        <v>2190</v>
      </c>
      <c r="L166" s="58"/>
      <c r="M166" s="58"/>
      <c r="N166" s="58"/>
      <c r="O166" s="58" t="s">
        <v>107</v>
      </c>
      <c r="P166" s="58" t="s">
        <v>107</v>
      </c>
    </row>
    <row r="167" spans="1:16" ht="33.75" x14ac:dyDescent="0.2">
      <c r="A167" s="146">
        <v>125</v>
      </c>
      <c r="B167" s="54" t="s">
        <v>411</v>
      </c>
      <c r="C167" s="55" t="s">
        <v>754</v>
      </c>
      <c r="D167" s="56" t="s">
        <v>755</v>
      </c>
      <c r="E167" s="57" t="s">
        <v>99</v>
      </c>
      <c r="F167" s="58">
        <v>4.9000000000000004</v>
      </c>
      <c r="G167" s="59">
        <v>960.97</v>
      </c>
      <c r="H167" s="59">
        <v>325.18</v>
      </c>
      <c r="I167" s="59">
        <v>482.38</v>
      </c>
      <c r="J167" s="59">
        <v>39.28</v>
      </c>
      <c r="K167" s="59">
        <v>4709</v>
      </c>
      <c r="L167" s="59">
        <v>1593</v>
      </c>
      <c r="M167" s="59">
        <v>2364</v>
      </c>
      <c r="N167" s="59">
        <v>192</v>
      </c>
      <c r="O167" s="58" t="s">
        <v>840</v>
      </c>
      <c r="P167" s="58" t="s">
        <v>841</v>
      </c>
    </row>
    <row r="168" spans="1:16" ht="22.5" x14ac:dyDescent="0.2">
      <c r="A168" s="146">
        <v>126</v>
      </c>
      <c r="B168" s="54" t="s">
        <v>547</v>
      </c>
      <c r="C168" s="55" t="s">
        <v>759</v>
      </c>
      <c r="D168" s="56" t="s">
        <v>760</v>
      </c>
      <c r="E168" s="57" t="s">
        <v>761</v>
      </c>
      <c r="F168" s="58">
        <v>39.200000000000003</v>
      </c>
      <c r="G168" s="59">
        <v>30.87</v>
      </c>
      <c r="H168" s="58"/>
      <c r="I168" s="58"/>
      <c r="J168" s="58"/>
      <c r="K168" s="59">
        <v>1210</v>
      </c>
      <c r="L168" s="58"/>
      <c r="M168" s="58"/>
      <c r="N168" s="58"/>
      <c r="O168" s="58" t="s">
        <v>107</v>
      </c>
      <c r="P168" s="58" t="s">
        <v>107</v>
      </c>
    </row>
    <row r="169" spans="1:16" ht="22.5" x14ac:dyDescent="0.2">
      <c r="A169" s="146">
        <v>127</v>
      </c>
      <c r="B169" s="54" t="s">
        <v>550</v>
      </c>
      <c r="C169" s="55" t="s">
        <v>762</v>
      </c>
      <c r="D169" s="56" t="s">
        <v>763</v>
      </c>
      <c r="E169" s="57" t="s">
        <v>424</v>
      </c>
      <c r="F169" s="58">
        <v>597.79999999999995</v>
      </c>
      <c r="G169" s="59">
        <v>62.48</v>
      </c>
      <c r="H169" s="58"/>
      <c r="I169" s="58"/>
      <c r="J169" s="58"/>
      <c r="K169" s="59">
        <v>37351</v>
      </c>
      <c r="L169" s="58"/>
      <c r="M169" s="58"/>
      <c r="N169" s="58"/>
      <c r="O169" s="58" t="s">
        <v>107</v>
      </c>
      <c r="P169" s="58" t="s">
        <v>107</v>
      </c>
    </row>
    <row r="170" spans="1:16" ht="33.75" x14ac:dyDescent="0.2">
      <c r="A170" s="146">
        <v>128</v>
      </c>
      <c r="B170" s="54" t="s">
        <v>551</v>
      </c>
      <c r="C170" s="55" t="s">
        <v>842</v>
      </c>
      <c r="D170" s="56" t="s">
        <v>843</v>
      </c>
      <c r="E170" s="57" t="s">
        <v>99</v>
      </c>
      <c r="F170" s="58">
        <v>0.32800000000000001</v>
      </c>
      <c r="G170" s="59">
        <v>7320.89</v>
      </c>
      <c r="H170" s="59">
        <v>1006.86</v>
      </c>
      <c r="I170" s="59">
        <v>23.69</v>
      </c>
      <c r="J170" s="59">
        <v>2.83</v>
      </c>
      <c r="K170" s="59">
        <v>2401</v>
      </c>
      <c r="L170" s="59">
        <v>330</v>
      </c>
      <c r="M170" s="59">
        <v>8</v>
      </c>
      <c r="N170" s="59">
        <v>1</v>
      </c>
      <c r="O170" s="58" t="s">
        <v>844</v>
      </c>
      <c r="P170" s="58" t="s">
        <v>845</v>
      </c>
    </row>
    <row r="171" spans="1:16" ht="22.5" x14ac:dyDescent="0.2">
      <c r="A171" s="146">
        <v>129</v>
      </c>
      <c r="B171" s="54" t="s">
        <v>846</v>
      </c>
      <c r="C171" s="55" t="s">
        <v>847</v>
      </c>
      <c r="D171" s="56" t="s">
        <v>848</v>
      </c>
      <c r="E171" s="57" t="s">
        <v>575</v>
      </c>
      <c r="F171" s="58">
        <v>-0.25650000000000001</v>
      </c>
      <c r="G171" s="59">
        <v>7883.84</v>
      </c>
      <c r="H171" s="58"/>
      <c r="I171" s="58"/>
      <c r="J171" s="58"/>
      <c r="K171" s="59">
        <v>-2022</v>
      </c>
      <c r="L171" s="58"/>
      <c r="M171" s="58"/>
      <c r="N171" s="58"/>
      <c r="O171" s="58" t="s">
        <v>107</v>
      </c>
      <c r="P171" s="58" t="s">
        <v>107</v>
      </c>
    </row>
    <row r="172" spans="1:16" ht="22.5" x14ac:dyDescent="0.2">
      <c r="A172" s="146">
        <v>130</v>
      </c>
      <c r="B172" s="54" t="s">
        <v>849</v>
      </c>
      <c r="C172" s="55" t="s">
        <v>1102</v>
      </c>
      <c r="D172" s="56" t="s">
        <v>850</v>
      </c>
      <c r="E172" s="57" t="s">
        <v>851</v>
      </c>
      <c r="F172" s="58">
        <v>25</v>
      </c>
      <c r="G172" s="59">
        <v>15.21</v>
      </c>
      <c r="H172" s="58"/>
      <c r="I172" s="58"/>
      <c r="J172" s="58"/>
      <c r="K172" s="59">
        <v>380</v>
      </c>
      <c r="L172" s="58"/>
      <c r="M172" s="58"/>
      <c r="N172" s="58"/>
      <c r="O172" s="58" t="s">
        <v>107</v>
      </c>
      <c r="P172" s="58" t="s">
        <v>107</v>
      </c>
    </row>
    <row r="173" spans="1:16" ht="22.5" x14ac:dyDescent="0.2">
      <c r="A173" s="146">
        <v>131</v>
      </c>
      <c r="B173" s="54" t="s">
        <v>852</v>
      </c>
      <c r="C173" s="55" t="s">
        <v>1102</v>
      </c>
      <c r="D173" s="56" t="s">
        <v>853</v>
      </c>
      <c r="E173" s="57" t="s">
        <v>851</v>
      </c>
      <c r="F173" s="58">
        <v>58</v>
      </c>
      <c r="G173" s="59">
        <v>24.2</v>
      </c>
      <c r="H173" s="58"/>
      <c r="I173" s="58"/>
      <c r="J173" s="58"/>
      <c r="K173" s="59">
        <v>1404</v>
      </c>
      <c r="L173" s="58"/>
      <c r="M173" s="58"/>
      <c r="N173" s="58"/>
      <c r="O173" s="58" t="s">
        <v>107</v>
      </c>
      <c r="P173" s="58" t="s">
        <v>107</v>
      </c>
    </row>
    <row r="174" spans="1:16" ht="33.75" x14ac:dyDescent="0.2">
      <c r="A174" s="146">
        <v>132</v>
      </c>
      <c r="B174" s="54" t="s">
        <v>854</v>
      </c>
      <c r="C174" s="55" t="s">
        <v>855</v>
      </c>
      <c r="D174" s="56" t="s">
        <v>856</v>
      </c>
      <c r="E174" s="57" t="s">
        <v>857</v>
      </c>
      <c r="F174" s="58">
        <v>0.48</v>
      </c>
      <c r="G174" s="59">
        <v>3004.68</v>
      </c>
      <c r="H174" s="59">
        <v>61.9</v>
      </c>
      <c r="I174" s="59">
        <v>57.15</v>
      </c>
      <c r="J174" s="59">
        <v>4.1100000000000003</v>
      </c>
      <c r="K174" s="59">
        <v>1442</v>
      </c>
      <c r="L174" s="59">
        <v>30</v>
      </c>
      <c r="M174" s="59">
        <v>27</v>
      </c>
      <c r="N174" s="59">
        <v>2</v>
      </c>
      <c r="O174" s="58" t="s">
        <v>858</v>
      </c>
      <c r="P174" s="58" t="s">
        <v>859</v>
      </c>
    </row>
    <row r="175" spans="1:16" ht="67.5" x14ac:dyDescent="0.2">
      <c r="A175" s="146">
        <v>133</v>
      </c>
      <c r="B175" s="54" t="s">
        <v>860</v>
      </c>
      <c r="C175" s="55" t="s">
        <v>861</v>
      </c>
      <c r="D175" s="56" t="s">
        <v>862</v>
      </c>
      <c r="E175" s="57" t="s">
        <v>575</v>
      </c>
      <c r="F175" s="58">
        <v>-0.14399999999999999</v>
      </c>
      <c r="G175" s="59">
        <v>9511.64</v>
      </c>
      <c r="H175" s="58"/>
      <c r="I175" s="58"/>
      <c r="J175" s="58"/>
      <c r="K175" s="59">
        <v>-1370</v>
      </c>
      <c r="L175" s="58"/>
      <c r="M175" s="58"/>
      <c r="N175" s="58"/>
      <c r="O175" s="58" t="s">
        <v>107</v>
      </c>
      <c r="P175" s="58" t="s">
        <v>107</v>
      </c>
    </row>
    <row r="176" spans="1:16" ht="22.5" x14ac:dyDescent="0.2">
      <c r="A176" s="146">
        <v>134</v>
      </c>
      <c r="B176" s="54" t="s">
        <v>863</v>
      </c>
      <c r="C176" s="55" t="s">
        <v>1102</v>
      </c>
      <c r="D176" s="56" t="s">
        <v>864</v>
      </c>
      <c r="E176" s="57" t="s">
        <v>527</v>
      </c>
      <c r="F176" s="58">
        <v>16</v>
      </c>
      <c r="G176" s="59">
        <v>225.75</v>
      </c>
      <c r="H176" s="58"/>
      <c r="I176" s="58"/>
      <c r="J176" s="58"/>
      <c r="K176" s="59">
        <v>3612</v>
      </c>
      <c r="L176" s="58"/>
      <c r="M176" s="58"/>
      <c r="N176" s="58"/>
      <c r="O176" s="58" t="s">
        <v>107</v>
      </c>
      <c r="P176" s="58" t="s">
        <v>107</v>
      </c>
    </row>
    <row r="177" spans="1:16" ht="45" x14ac:dyDescent="0.2">
      <c r="A177" s="146">
        <v>135</v>
      </c>
      <c r="B177" s="54" t="s">
        <v>865</v>
      </c>
      <c r="C177" s="55" t="s">
        <v>866</v>
      </c>
      <c r="D177" s="56" t="s">
        <v>867</v>
      </c>
      <c r="E177" s="57" t="s">
        <v>868</v>
      </c>
      <c r="F177" s="58">
        <v>6.093</v>
      </c>
      <c r="G177" s="59">
        <v>1091.42</v>
      </c>
      <c r="H177" s="59">
        <v>118.81</v>
      </c>
      <c r="I177" s="59">
        <v>46.98</v>
      </c>
      <c r="J177" s="59">
        <v>4.96</v>
      </c>
      <c r="K177" s="59">
        <v>6650</v>
      </c>
      <c r="L177" s="59">
        <v>724</v>
      </c>
      <c r="M177" s="59">
        <v>286</v>
      </c>
      <c r="N177" s="59">
        <v>30</v>
      </c>
      <c r="O177" s="58" t="s">
        <v>869</v>
      </c>
      <c r="P177" s="58" t="s">
        <v>870</v>
      </c>
    </row>
    <row r="178" spans="1:16" ht="33.75" x14ac:dyDescent="0.2">
      <c r="A178" s="146">
        <v>136</v>
      </c>
      <c r="B178" s="54" t="s">
        <v>871</v>
      </c>
      <c r="C178" s="55" t="s">
        <v>872</v>
      </c>
      <c r="D178" s="56" t="s">
        <v>873</v>
      </c>
      <c r="E178" s="57" t="s">
        <v>356</v>
      </c>
      <c r="F178" s="58">
        <v>0.4073</v>
      </c>
      <c r="G178" s="59">
        <v>2102.3000000000002</v>
      </c>
      <c r="H178" s="59">
        <v>1278.52</v>
      </c>
      <c r="I178" s="59">
        <v>1.91</v>
      </c>
      <c r="J178" s="58"/>
      <c r="K178" s="59">
        <v>857</v>
      </c>
      <c r="L178" s="59">
        <v>521</v>
      </c>
      <c r="M178" s="59">
        <v>1</v>
      </c>
      <c r="N178" s="58"/>
      <c r="O178" s="58" t="s">
        <v>874</v>
      </c>
      <c r="P178" s="58" t="s">
        <v>107</v>
      </c>
    </row>
    <row r="179" spans="1:16" ht="56.25" x14ac:dyDescent="0.2">
      <c r="A179" s="146">
        <v>137</v>
      </c>
      <c r="B179" s="54" t="s">
        <v>413</v>
      </c>
      <c r="C179" s="55" t="s">
        <v>875</v>
      </c>
      <c r="D179" s="56" t="s">
        <v>876</v>
      </c>
      <c r="E179" s="57" t="s">
        <v>877</v>
      </c>
      <c r="F179" s="58">
        <v>0.4073</v>
      </c>
      <c r="G179" s="59">
        <v>1462.62</v>
      </c>
      <c r="H179" s="59">
        <v>399.01</v>
      </c>
      <c r="I179" s="59">
        <v>13.61</v>
      </c>
      <c r="J179" s="59">
        <v>0.24</v>
      </c>
      <c r="K179" s="59">
        <v>597</v>
      </c>
      <c r="L179" s="59">
        <v>163</v>
      </c>
      <c r="M179" s="59">
        <v>6</v>
      </c>
      <c r="N179" s="58"/>
      <c r="O179" s="58" t="s">
        <v>878</v>
      </c>
      <c r="P179" s="58" t="s">
        <v>879</v>
      </c>
    </row>
    <row r="180" spans="1:16" ht="33.75" x14ac:dyDescent="0.2">
      <c r="A180" s="146">
        <v>138</v>
      </c>
      <c r="B180" s="54" t="s">
        <v>419</v>
      </c>
      <c r="C180" s="55" t="s">
        <v>880</v>
      </c>
      <c r="D180" s="56" t="s">
        <v>881</v>
      </c>
      <c r="E180" s="57" t="s">
        <v>882</v>
      </c>
      <c r="F180" s="58">
        <v>1</v>
      </c>
      <c r="G180" s="59">
        <v>20.11</v>
      </c>
      <c r="H180" s="59">
        <v>11.14</v>
      </c>
      <c r="I180" s="59">
        <v>2.66</v>
      </c>
      <c r="J180" s="58"/>
      <c r="K180" s="59">
        <v>20</v>
      </c>
      <c r="L180" s="59">
        <v>11</v>
      </c>
      <c r="M180" s="59">
        <v>3</v>
      </c>
      <c r="N180" s="58"/>
      <c r="O180" s="58" t="s">
        <v>883</v>
      </c>
      <c r="P180" s="58" t="s">
        <v>107</v>
      </c>
    </row>
    <row r="181" spans="1:16" ht="45" x14ac:dyDescent="0.2">
      <c r="A181" s="146">
        <v>139</v>
      </c>
      <c r="B181" s="54" t="s">
        <v>421</v>
      </c>
      <c r="C181" s="55" t="s">
        <v>884</v>
      </c>
      <c r="D181" s="56" t="s">
        <v>885</v>
      </c>
      <c r="E181" s="57" t="s">
        <v>525</v>
      </c>
      <c r="F181" s="58">
        <v>1</v>
      </c>
      <c r="G181" s="59">
        <v>572</v>
      </c>
      <c r="H181" s="58"/>
      <c r="I181" s="58"/>
      <c r="J181" s="58"/>
      <c r="K181" s="59">
        <v>572</v>
      </c>
      <c r="L181" s="58"/>
      <c r="M181" s="58"/>
      <c r="N181" s="58"/>
      <c r="O181" s="58" t="s">
        <v>107</v>
      </c>
      <c r="P181" s="58" t="s">
        <v>107</v>
      </c>
    </row>
    <row r="182" spans="1:16" ht="33.75" x14ac:dyDescent="0.2">
      <c r="A182" s="146">
        <v>140</v>
      </c>
      <c r="B182" s="54" t="s">
        <v>425</v>
      </c>
      <c r="C182" s="55" t="s">
        <v>886</v>
      </c>
      <c r="D182" s="56" t="s">
        <v>887</v>
      </c>
      <c r="E182" s="57" t="s">
        <v>882</v>
      </c>
      <c r="F182" s="58">
        <v>1</v>
      </c>
      <c r="G182" s="59">
        <v>35.61</v>
      </c>
      <c r="H182" s="59">
        <v>21.07</v>
      </c>
      <c r="I182" s="59">
        <v>5.89</v>
      </c>
      <c r="J182" s="59">
        <v>0.14000000000000001</v>
      </c>
      <c r="K182" s="59">
        <v>36</v>
      </c>
      <c r="L182" s="59">
        <v>21</v>
      </c>
      <c r="M182" s="59">
        <v>6</v>
      </c>
      <c r="N182" s="58"/>
      <c r="O182" s="58" t="s">
        <v>888</v>
      </c>
      <c r="P182" s="58" t="s">
        <v>889</v>
      </c>
    </row>
    <row r="183" spans="1:16" ht="45" x14ac:dyDescent="0.2">
      <c r="A183" s="146">
        <v>141</v>
      </c>
      <c r="B183" s="54" t="s">
        <v>428</v>
      </c>
      <c r="C183" s="55" t="s">
        <v>890</v>
      </c>
      <c r="D183" s="56" t="s">
        <v>891</v>
      </c>
      <c r="E183" s="57" t="s">
        <v>525</v>
      </c>
      <c r="F183" s="58">
        <v>1</v>
      </c>
      <c r="G183" s="59">
        <v>880.01</v>
      </c>
      <c r="H183" s="58"/>
      <c r="I183" s="58"/>
      <c r="J183" s="58"/>
      <c r="K183" s="59">
        <v>880</v>
      </c>
      <c r="L183" s="58"/>
      <c r="M183" s="58"/>
      <c r="N183" s="58"/>
      <c r="O183" s="58" t="s">
        <v>107</v>
      </c>
      <c r="P183" s="58" t="s">
        <v>107</v>
      </c>
    </row>
    <row r="184" spans="1:16" ht="33.75" x14ac:dyDescent="0.2">
      <c r="A184" s="146">
        <v>142</v>
      </c>
      <c r="B184" s="54" t="s">
        <v>431</v>
      </c>
      <c r="C184" s="55" t="s">
        <v>892</v>
      </c>
      <c r="D184" s="56" t="s">
        <v>893</v>
      </c>
      <c r="E184" s="57" t="s">
        <v>882</v>
      </c>
      <c r="F184" s="58">
        <v>1</v>
      </c>
      <c r="G184" s="59">
        <v>50.9</v>
      </c>
      <c r="H184" s="59">
        <v>33.869999999999997</v>
      </c>
      <c r="I184" s="59">
        <v>7.88</v>
      </c>
      <c r="J184" s="59">
        <v>0.14000000000000001</v>
      </c>
      <c r="K184" s="59">
        <v>51</v>
      </c>
      <c r="L184" s="59">
        <v>34</v>
      </c>
      <c r="M184" s="59">
        <v>8</v>
      </c>
      <c r="N184" s="58"/>
      <c r="O184" s="58" t="s">
        <v>894</v>
      </c>
      <c r="P184" s="58" t="s">
        <v>889</v>
      </c>
    </row>
    <row r="185" spans="1:16" ht="45" x14ac:dyDescent="0.2">
      <c r="A185" s="146">
        <v>143</v>
      </c>
      <c r="B185" s="54" t="s">
        <v>432</v>
      </c>
      <c r="C185" s="55" t="s">
        <v>895</v>
      </c>
      <c r="D185" s="56" t="s">
        <v>896</v>
      </c>
      <c r="E185" s="57" t="s">
        <v>525</v>
      </c>
      <c r="F185" s="58">
        <v>1</v>
      </c>
      <c r="G185" s="59">
        <v>1760</v>
      </c>
      <c r="H185" s="58"/>
      <c r="I185" s="58"/>
      <c r="J185" s="58"/>
      <c r="K185" s="59">
        <v>1760</v>
      </c>
      <c r="L185" s="58"/>
      <c r="M185" s="58"/>
      <c r="N185" s="58"/>
      <c r="O185" s="58" t="s">
        <v>107</v>
      </c>
      <c r="P185" s="58" t="s">
        <v>107</v>
      </c>
    </row>
    <row r="186" spans="1:16" ht="56.25" x14ac:dyDescent="0.2">
      <c r="A186" s="146">
        <v>144</v>
      </c>
      <c r="B186" s="54" t="s">
        <v>552</v>
      </c>
      <c r="C186" s="55" t="s">
        <v>897</v>
      </c>
      <c r="D186" s="56" t="s">
        <v>898</v>
      </c>
      <c r="E186" s="57" t="s">
        <v>575</v>
      </c>
      <c r="F186" s="58">
        <v>2.4E-2</v>
      </c>
      <c r="G186" s="59">
        <v>11393.31</v>
      </c>
      <c r="H186" s="58"/>
      <c r="I186" s="58"/>
      <c r="J186" s="58"/>
      <c r="K186" s="59">
        <v>273</v>
      </c>
      <c r="L186" s="58"/>
      <c r="M186" s="58"/>
      <c r="N186" s="58"/>
      <c r="O186" s="58" t="s">
        <v>107</v>
      </c>
      <c r="P186" s="58" t="s">
        <v>107</v>
      </c>
    </row>
    <row r="187" spans="1:16" x14ac:dyDescent="0.2">
      <c r="A187" s="644" t="s">
        <v>899</v>
      </c>
      <c r="B187" s="645"/>
      <c r="C187" s="645"/>
      <c r="D187" s="645"/>
      <c r="E187" s="645"/>
      <c r="F187" s="645"/>
      <c r="G187" s="645"/>
      <c r="H187" s="645"/>
      <c r="I187" s="645"/>
      <c r="J187" s="645"/>
      <c r="K187" s="60">
        <v>223661</v>
      </c>
      <c r="L187" s="58"/>
      <c r="M187" s="58"/>
      <c r="N187" s="58"/>
      <c r="O187" s="60">
        <v>1740.27</v>
      </c>
      <c r="P187" s="60">
        <v>36.46</v>
      </c>
    </row>
    <row r="188" spans="1:16" x14ac:dyDescent="0.2">
      <c r="A188" s="648" t="s">
        <v>345</v>
      </c>
      <c r="B188" s="649"/>
      <c r="C188" s="649"/>
      <c r="D188" s="649"/>
      <c r="E188" s="649"/>
      <c r="F188" s="649"/>
      <c r="G188" s="649"/>
      <c r="H188" s="649"/>
      <c r="I188" s="649"/>
      <c r="J188" s="649"/>
      <c r="K188" s="649"/>
      <c r="L188" s="649"/>
      <c r="M188" s="649"/>
      <c r="N188" s="649"/>
      <c r="O188" s="649"/>
      <c r="P188" s="649"/>
    </row>
    <row r="189" spans="1:16" x14ac:dyDescent="0.2">
      <c r="A189" s="646" t="s">
        <v>346</v>
      </c>
      <c r="B189" s="645"/>
      <c r="C189" s="645"/>
      <c r="D189" s="645"/>
      <c r="E189" s="645"/>
      <c r="F189" s="645"/>
      <c r="G189" s="645"/>
      <c r="H189" s="645"/>
      <c r="I189" s="645"/>
      <c r="J189" s="645"/>
      <c r="K189" s="58">
        <v>1165441</v>
      </c>
      <c r="L189" s="58"/>
      <c r="M189" s="58"/>
      <c r="N189" s="58"/>
      <c r="O189" s="58">
        <v>7789.8</v>
      </c>
      <c r="P189" s="58">
        <v>168.92</v>
      </c>
    </row>
    <row r="190" spans="1:16" x14ac:dyDescent="0.2">
      <c r="A190" s="646" t="s">
        <v>347</v>
      </c>
      <c r="B190" s="645"/>
      <c r="C190" s="645"/>
      <c r="D190" s="645"/>
      <c r="E190" s="645"/>
      <c r="F190" s="645"/>
      <c r="G190" s="645"/>
      <c r="H190" s="645"/>
      <c r="I190" s="645"/>
      <c r="J190" s="645"/>
      <c r="K190" s="58">
        <f>ROUND(K189*6.96,0)-7</f>
        <v>8111462</v>
      </c>
      <c r="L190" s="58"/>
      <c r="M190" s="58"/>
      <c r="N190" s="58"/>
      <c r="O190" s="58"/>
      <c r="P190" s="58"/>
    </row>
    <row r="191" spans="1:16" x14ac:dyDescent="0.2">
      <c r="A191" s="646" t="s">
        <v>348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61">
        <f>ROUND(K190*1.1532377,2)</f>
        <v>9354443.7799999993</v>
      </c>
      <c r="L191" s="58"/>
      <c r="M191" s="58"/>
      <c r="N191" s="58"/>
      <c r="O191" s="58">
        <v>3684.45</v>
      </c>
      <c r="P191" s="58">
        <v>43.05</v>
      </c>
    </row>
    <row r="192" spans="1:16" x14ac:dyDescent="0.2">
      <c r="A192" s="646" t="s">
        <v>349</v>
      </c>
      <c r="B192" s="645"/>
      <c r="C192" s="645"/>
      <c r="D192" s="645"/>
      <c r="E192" s="645"/>
      <c r="F192" s="645"/>
      <c r="G192" s="645"/>
      <c r="H192" s="645"/>
      <c r="I192" s="645"/>
      <c r="J192" s="645"/>
      <c r="K192" s="61">
        <f>ROUND(K191*0.845,2)</f>
        <v>7904504.9900000002</v>
      </c>
      <c r="L192" s="58"/>
      <c r="M192" s="58"/>
      <c r="N192" s="58"/>
      <c r="O192" s="58">
        <v>3684.45</v>
      </c>
      <c r="P192" s="58">
        <v>43.05</v>
      </c>
    </row>
    <row r="193" spans="1:16" x14ac:dyDescent="0.2">
      <c r="A193" s="644" t="s">
        <v>350</v>
      </c>
      <c r="B193" s="645"/>
      <c r="C193" s="645"/>
      <c r="D193" s="645"/>
      <c r="E193" s="645"/>
      <c r="F193" s="645"/>
      <c r="G193" s="645"/>
      <c r="H193" s="645"/>
      <c r="I193" s="645"/>
      <c r="J193" s="645"/>
      <c r="K193" s="62">
        <f>ROUND(K192,2)</f>
        <v>7904504.9900000002</v>
      </c>
      <c r="L193" s="58"/>
      <c r="M193" s="58"/>
      <c r="N193" s="58"/>
      <c r="O193" s="60">
        <v>3684.45</v>
      </c>
      <c r="P193" s="60">
        <v>43.05</v>
      </c>
    </row>
    <row r="194" spans="1:16" x14ac:dyDescent="0.2">
      <c r="A194" s="644" t="s">
        <v>48</v>
      </c>
      <c r="B194" s="645"/>
      <c r="C194" s="645"/>
      <c r="D194" s="645"/>
      <c r="E194" s="645"/>
      <c r="F194" s="645"/>
      <c r="G194" s="645"/>
      <c r="H194" s="645"/>
      <c r="I194" s="645"/>
      <c r="J194" s="645"/>
      <c r="K194" s="62">
        <f>ROUND(K193*0.2,2)</f>
        <v>1580901</v>
      </c>
      <c r="L194" s="58"/>
      <c r="M194" s="58"/>
      <c r="N194" s="58"/>
      <c r="O194" s="60">
        <v>3684.45</v>
      </c>
      <c r="P194" s="60">
        <v>43.05</v>
      </c>
    </row>
    <row r="195" spans="1:16" x14ac:dyDescent="0.2">
      <c r="A195" s="644" t="s">
        <v>514</v>
      </c>
      <c r="B195" s="645"/>
      <c r="C195" s="645"/>
      <c r="D195" s="645"/>
      <c r="E195" s="645"/>
      <c r="F195" s="645"/>
      <c r="G195" s="645"/>
      <c r="H195" s="645"/>
      <c r="I195" s="645"/>
      <c r="J195" s="645"/>
      <c r="K195" s="62">
        <f>K194+K193</f>
        <v>9485405.9900000002</v>
      </c>
      <c r="L195" s="58"/>
      <c r="M195" s="58"/>
      <c r="N195" s="58"/>
      <c r="O195" s="60">
        <v>3684.45</v>
      </c>
      <c r="P195" s="60">
        <v>43.05</v>
      </c>
    </row>
    <row r="196" spans="1:16" x14ac:dyDescent="0.2">
      <c r="A196" s="139"/>
      <c r="B196" s="140"/>
      <c r="C196" s="140"/>
      <c r="D196" s="140"/>
      <c r="E196" s="140"/>
      <c r="F196" s="140"/>
      <c r="G196" s="140"/>
      <c r="H196" s="140"/>
      <c r="I196" s="140"/>
      <c r="J196" s="140"/>
      <c r="K196" s="141"/>
      <c r="L196" s="142"/>
      <c r="M196" s="142"/>
      <c r="N196" s="142"/>
      <c r="O196" s="143"/>
      <c r="P196" s="143"/>
    </row>
    <row r="199" spans="1:16" x14ac:dyDescent="0.2">
      <c r="A199" s="122" t="s">
        <v>506</v>
      </c>
      <c r="B199" s="123"/>
      <c r="C199" s="124"/>
    </row>
    <row r="200" spans="1:16" x14ac:dyDescent="0.2">
      <c r="A200" s="122"/>
      <c r="B200" s="123"/>
      <c r="C200" s="124"/>
    </row>
    <row r="201" spans="1:16" x14ac:dyDescent="0.2">
      <c r="A201" s="122" t="s">
        <v>505</v>
      </c>
      <c r="B201" s="123"/>
      <c r="C201" s="124"/>
    </row>
    <row r="203" spans="1:16" x14ac:dyDescent="0.2">
      <c r="A203" s="642"/>
      <c r="B203" s="641"/>
      <c r="C203" s="641"/>
      <c r="D203" s="641"/>
      <c r="E203" s="641"/>
      <c r="F203" s="641"/>
      <c r="G203" s="641"/>
      <c r="H203" s="641"/>
      <c r="I203" s="641"/>
      <c r="J203" s="641"/>
      <c r="K203" s="641"/>
      <c r="L203" s="641"/>
      <c r="M203" s="641"/>
      <c r="N203" s="641"/>
      <c r="O203" s="641"/>
      <c r="P203" s="641"/>
    </row>
    <row r="204" spans="1:16" x14ac:dyDescent="0.2">
      <c r="A204" s="640"/>
      <c r="B204" s="641"/>
      <c r="C204" s="641"/>
      <c r="D204" s="641"/>
      <c r="E204" s="641"/>
      <c r="F204" s="641"/>
      <c r="G204" s="641"/>
      <c r="H204" s="641"/>
      <c r="I204" s="641"/>
      <c r="J204" s="641"/>
      <c r="K204" s="641"/>
      <c r="L204" s="641"/>
      <c r="M204" s="641"/>
      <c r="N204" s="641"/>
      <c r="O204" s="641"/>
      <c r="P204" s="641"/>
    </row>
    <row r="206" spans="1:16" x14ac:dyDescent="0.2">
      <c r="A206" s="642"/>
      <c r="B206" s="641"/>
      <c r="C206" s="641"/>
      <c r="D206" s="641"/>
      <c r="E206" s="641"/>
      <c r="F206" s="641"/>
      <c r="G206" s="641"/>
      <c r="H206" s="641"/>
      <c r="I206" s="641"/>
      <c r="J206" s="641"/>
      <c r="K206" s="641"/>
      <c r="L206" s="641"/>
      <c r="M206" s="641"/>
      <c r="N206" s="641"/>
      <c r="O206" s="641"/>
      <c r="P206" s="641"/>
    </row>
    <row r="209" spans="1:16" x14ac:dyDescent="0.2">
      <c r="A209" s="642"/>
      <c r="B209" s="641"/>
      <c r="C209" s="641"/>
      <c r="D209" s="641"/>
      <c r="E209" s="641"/>
      <c r="F209" s="641"/>
      <c r="G209" s="641"/>
      <c r="H209" s="641"/>
      <c r="I209" s="641"/>
      <c r="J209" s="641"/>
      <c r="K209" s="641"/>
      <c r="L209" s="641"/>
      <c r="M209" s="641"/>
      <c r="N209" s="641"/>
      <c r="O209" s="641"/>
      <c r="P209" s="641"/>
    </row>
    <row r="210" spans="1:16" x14ac:dyDescent="0.2">
      <c r="A210" s="640"/>
      <c r="B210" s="641"/>
      <c r="C210" s="641"/>
      <c r="D210" s="641"/>
      <c r="E210" s="641"/>
      <c r="F210" s="641"/>
      <c r="G210" s="641"/>
      <c r="H210" s="641"/>
      <c r="I210" s="641"/>
      <c r="J210" s="641"/>
      <c r="K210" s="641"/>
      <c r="L210" s="641"/>
      <c r="M210" s="641"/>
      <c r="N210" s="641"/>
      <c r="O210" s="641"/>
      <c r="P210" s="641"/>
    </row>
    <row r="212" spans="1:16" x14ac:dyDescent="0.2">
      <c r="A212" s="642"/>
      <c r="B212" s="641"/>
      <c r="C212" s="641"/>
      <c r="D212" s="641"/>
      <c r="E212" s="641"/>
      <c r="F212" s="641"/>
      <c r="G212" s="641"/>
      <c r="H212" s="641"/>
      <c r="I212" s="641"/>
      <c r="J212" s="641"/>
      <c r="K212" s="641"/>
      <c r="L212" s="641"/>
      <c r="M212" s="641"/>
      <c r="N212" s="641"/>
      <c r="O212" s="641"/>
      <c r="P212" s="641"/>
    </row>
    <row r="213" spans="1:16" x14ac:dyDescent="0.2">
      <c r="A213" s="640"/>
      <c r="B213" s="641"/>
      <c r="C213" s="641"/>
      <c r="D213" s="641"/>
      <c r="E213" s="641"/>
      <c r="F213" s="641"/>
      <c r="G213" s="641"/>
      <c r="H213" s="641"/>
      <c r="I213" s="641"/>
      <c r="J213" s="641"/>
      <c r="K213" s="641"/>
      <c r="L213" s="641"/>
      <c r="M213" s="641"/>
      <c r="N213" s="641"/>
      <c r="O213" s="641"/>
      <c r="P213" s="641"/>
    </row>
    <row r="215" spans="1:16" x14ac:dyDescent="0.2">
      <c r="A215" s="642"/>
      <c r="B215" s="641"/>
      <c r="C215" s="641"/>
      <c r="D215" s="641"/>
      <c r="E215" s="641"/>
      <c r="F215" s="641"/>
      <c r="G215" s="641"/>
      <c r="H215" s="641"/>
      <c r="I215" s="641"/>
      <c r="J215" s="641"/>
      <c r="K215" s="641"/>
      <c r="L215" s="641"/>
      <c r="M215" s="641"/>
      <c r="N215" s="641"/>
      <c r="O215" s="641"/>
      <c r="P215" s="641"/>
    </row>
    <row r="216" spans="1:16" x14ac:dyDescent="0.2">
      <c r="A216" s="640"/>
      <c r="B216" s="641"/>
      <c r="C216" s="641"/>
      <c r="D216" s="641"/>
      <c r="E216" s="641"/>
      <c r="F216" s="641"/>
      <c r="G216" s="641"/>
      <c r="H216" s="641"/>
      <c r="I216" s="641"/>
      <c r="J216" s="641"/>
      <c r="K216" s="641"/>
      <c r="L216" s="641"/>
      <c r="M216" s="641"/>
      <c r="N216" s="641"/>
      <c r="O216" s="641"/>
      <c r="P216" s="641"/>
    </row>
  </sheetData>
  <mergeCells count="77">
    <mergeCell ref="M12:P12"/>
    <mergeCell ref="B10:K10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A39:J39"/>
    <mergeCell ref="J27:J28"/>
    <mergeCell ref="L27:L28"/>
    <mergeCell ref="M27:M28"/>
    <mergeCell ref="N27:N28"/>
    <mergeCell ref="A30:P30"/>
    <mergeCell ref="I27:I28"/>
    <mergeCell ref="A81:J81"/>
    <mergeCell ref="A82:P82"/>
    <mergeCell ref="A49:J49"/>
    <mergeCell ref="A50:P50"/>
    <mergeCell ref="A40:P40"/>
    <mergeCell ref="A130:J130"/>
    <mergeCell ref="A131:P131"/>
    <mergeCell ref="A137:P137"/>
    <mergeCell ref="A146:P146"/>
    <mergeCell ref="A110:J110"/>
    <mergeCell ref="A111:P111"/>
    <mergeCell ref="A189:J189"/>
    <mergeCell ref="A195:J195"/>
    <mergeCell ref="A193:J193"/>
    <mergeCell ref="A194:J194"/>
    <mergeCell ref="A187:J187"/>
    <mergeCell ref="A188:P188"/>
    <mergeCell ref="A216:P216"/>
    <mergeCell ref="A203:P203"/>
    <mergeCell ref="A204:P204"/>
    <mergeCell ref="A206:P206"/>
    <mergeCell ref="A190:J190"/>
    <mergeCell ref="A191:J191"/>
    <mergeCell ref="A192:J192"/>
    <mergeCell ref="A209:P209"/>
    <mergeCell ref="A210:P210"/>
    <mergeCell ref="A212:P212"/>
    <mergeCell ref="A213:P213"/>
    <mergeCell ref="A215:P215"/>
  </mergeCells>
  <pageMargins left="0.19685039370078741" right="0.19685039370078741" top="0.39370078740157483" bottom="0.39370078740157483" header="0.19685039370078741" footer="0.19685039370078741"/>
  <pageSetup paperSize="9" scale="61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81"/>
  <sheetViews>
    <sheetView showGridLines="0" view="pageBreakPreview" topLeftCell="A10" zoomScale="85" zoomScaleNormal="115" zoomScaleSheetLayoutView="8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3.8554687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8554687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114</v>
      </c>
      <c r="J18" s="668"/>
      <c r="K18" s="667" t="s">
        <v>1108</v>
      </c>
      <c r="L18" s="668"/>
      <c r="M18" s="667" t="s">
        <v>502</v>
      </c>
      <c r="N18" s="668"/>
      <c r="O18" s="667" t="s">
        <v>1108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ht="20.25" customHeight="1" x14ac:dyDescent="0.2">
      <c r="A24" s="661" t="s">
        <v>71</v>
      </c>
      <c r="B24" s="662"/>
      <c r="C24" s="663" t="s">
        <v>72</v>
      </c>
      <c r="D24" s="650" t="s">
        <v>73</v>
      </c>
      <c r="E24" s="658" t="s">
        <v>74</v>
      </c>
      <c r="F24" s="658" t="s">
        <v>75</v>
      </c>
      <c r="G24" s="659" t="s">
        <v>76</v>
      </c>
      <c r="H24" s="660"/>
      <c r="I24" s="660"/>
      <c r="J24" s="660"/>
      <c r="K24" s="659" t="s">
        <v>77</v>
      </c>
      <c r="L24" s="660"/>
      <c r="M24" s="660"/>
      <c r="N24" s="660"/>
      <c r="O24" s="650" t="s">
        <v>78</v>
      </c>
      <c r="P24" s="652" t="s">
        <v>79</v>
      </c>
    </row>
    <row r="25" spans="1:16" ht="20.25" customHeight="1" x14ac:dyDescent="0.2">
      <c r="A25" s="654" t="s">
        <v>80</v>
      </c>
      <c r="B25" s="656" t="s">
        <v>81</v>
      </c>
      <c r="C25" s="664"/>
      <c r="D25" s="651"/>
      <c r="E25" s="658"/>
      <c r="F25" s="658"/>
      <c r="G25" s="658" t="s">
        <v>82</v>
      </c>
      <c r="H25" s="659" t="s">
        <v>83</v>
      </c>
      <c r="I25" s="660"/>
      <c r="J25" s="660"/>
      <c r="K25" s="658" t="s">
        <v>82</v>
      </c>
      <c r="L25" s="659" t="s">
        <v>83</v>
      </c>
      <c r="M25" s="660"/>
      <c r="N25" s="660"/>
      <c r="O25" s="651"/>
      <c r="P25" s="653"/>
    </row>
    <row r="26" spans="1:16" ht="16.5" customHeight="1" x14ac:dyDescent="0.2">
      <c r="A26" s="655"/>
      <c r="B26" s="657"/>
      <c r="C26" s="664"/>
      <c r="D26" s="651"/>
      <c r="E26" s="658"/>
      <c r="F26" s="658"/>
      <c r="G26" s="658"/>
      <c r="H26" s="658" t="s">
        <v>84</v>
      </c>
      <c r="I26" s="658" t="s">
        <v>85</v>
      </c>
      <c r="J26" s="650" t="s">
        <v>86</v>
      </c>
      <c r="K26" s="658"/>
      <c r="L26" s="658" t="s">
        <v>84</v>
      </c>
      <c r="M26" s="658" t="s">
        <v>85</v>
      </c>
      <c r="N26" s="665" t="s">
        <v>86</v>
      </c>
      <c r="O26" s="651"/>
      <c r="P26" s="653"/>
    </row>
    <row r="27" spans="1:16" ht="12.75" customHeight="1" x14ac:dyDescent="0.2">
      <c r="A27" s="655"/>
      <c r="B27" s="657"/>
      <c r="C27" s="664"/>
      <c r="D27" s="651"/>
      <c r="E27" s="650"/>
      <c r="F27" s="650"/>
      <c r="G27" s="650"/>
      <c r="H27" s="650"/>
      <c r="I27" s="650"/>
      <c r="J27" s="651"/>
      <c r="K27" s="650"/>
      <c r="L27" s="650"/>
      <c r="M27" s="650"/>
      <c r="N27" s="666"/>
      <c r="O27" s="651"/>
      <c r="P27" s="653"/>
    </row>
    <row r="28" spans="1:16" x14ac:dyDescent="0.2">
      <c r="A28" s="50">
        <v>1</v>
      </c>
      <c r="B28" s="51">
        <v>2</v>
      </c>
      <c r="C28" s="51">
        <v>3</v>
      </c>
      <c r="D28" s="52">
        <v>4</v>
      </c>
      <c r="E28" s="52">
        <v>5</v>
      </c>
      <c r="F28" s="52">
        <v>6</v>
      </c>
      <c r="G28" s="52">
        <v>7</v>
      </c>
      <c r="H28" s="52">
        <v>8</v>
      </c>
      <c r="I28" s="52">
        <v>9</v>
      </c>
      <c r="J28" s="52">
        <v>10</v>
      </c>
      <c r="K28" s="52">
        <v>11</v>
      </c>
      <c r="L28" s="52">
        <v>12</v>
      </c>
      <c r="M28" s="52">
        <v>13</v>
      </c>
      <c r="N28" s="52">
        <v>14</v>
      </c>
      <c r="O28" s="52">
        <v>15</v>
      </c>
      <c r="P28" s="52">
        <v>16</v>
      </c>
    </row>
    <row r="29" spans="1:16" ht="19.149999999999999" customHeight="1" x14ac:dyDescent="0.2">
      <c r="A29" s="647" t="s">
        <v>900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22.5" x14ac:dyDescent="0.2">
      <c r="A30" s="146">
        <v>1</v>
      </c>
      <c r="B30" s="54" t="s">
        <v>102</v>
      </c>
      <c r="C30" s="55" t="s">
        <v>771</v>
      </c>
      <c r="D30" s="56" t="s">
        <v>772</v>
      </c>
      <c r="E30" s="57" t="s">
        <v>773</v>
      </c>
      <c r="F30" s="58">
        <v>32.700000000000003</v>
      </c>
      <c r="G30" s="59">
        <v>812.58</v>
      </c>
      <c r="H30" s="59">
        <v>46.98</v>
      </c>
      <c r="I30" s="59">
        <v>35.200000000000003</v>
      </c>
      <c r="J30" s="59">
        <v>5.67</v>
      </c>
      <c r="K30" s="59">
        <v>26571</v>
      </c>
      <c r="L30" s="59">
        <v>1536</v>
      </c>
      <c r="M30" s="59">
        <v>1151</v>
      </c>
      <c r="N30" s="59">
        <v>185</v>
      </c>
      <c r="O30" s="58" t="s">
        <v>901</v>
      </c>
      <c r="P30" s="58" t="s">
        <v>902</v>
      </c>
    </row>
    <row r="31" spans="1:16" ht="22.5" x14ac:dyDescent="0.2">
      <c r="A31" s="146">
        <v>2</v>
      </c>
      <c r="B31" s="54" t="s">
        <v>108</v>
      </c>
      <c r="C31" s="55" t="s">
        <v>776</v>
      </c>
      <c r="D31" s="56" t="s">
        <v>777</v>
      </c>
      <c r="E31" s="57" t="s">
        <v>778</v>
      </c>
      <c r="F31" s="58">
        <v>-12.883800000000001</v>
      </c>
      <c r="G31" s="59">
        <v>1632.61</v>
      </c>
      <c r="H31" s="58"/>
      <c r="I31" s="58"/>
      <c r="J31" s="58"/>
      <c r="K31" s="59">
        <v>-21034</v>
      </c>
      <c r="L31" s="58"/>
      <c r="M31" s="58"/>
      <c r="N31" s="58"/>
      <c r="O31" s="58" t="s">
        <v>107</v>
      </c>
      <c r="P31" s="58" t="s">
        <v>107</v>
      </c>
    </row>
    <row r="32" spans="1:16" ht="22.5" x14ac:dyDescent="0.2">
      <c r="A32" s="146">
        <v>3</v>
      </c>
      <c r="B32" s="54" t="s">
        <v>114</v>
      </c>
      <c r="C32" s="55" t="s">
        <v>1102</v>
      </c>
      <c r="D32" s="56" t="s">
        <v>903</v>
      </c>
      <c r="E32" s="57" t="s">
        <v>904</v>
      </c>
      <c r="F32" s="58">
        <v>9920.5300000000007</v>
      </c>
      <c r="G32" s="59">
        <v>1.27</v>
      </c>
      <c r="H32" s="58"/>
      <c r="I32" s="58"/>
      <c r="J32" s="58"/>
      <c r="K32" s="59">
        <v>12599</v>
      </c>
      <c r="L32" s="58"/>
      <c r="M32" s="58"/>
      <c r="N32" s="58"/>
      <c r="O32" s="58" t="s">
        <v>107</v>
      </c>
      <c r="P32" s="58" t="s">
        <v>107</v>
      </c>
    </row>
    <row r="33" spans="1:16" ht="22.5" x14ac:dyDescent="0.2">
      <c r="A33" s="146">
        <v>4</v>
      </c>
      <c r="B33" s="54" t="s">
        <v>120</v>
      </c>
      <c r="C33" s="55" t="s">
        <v>780</v>
      </c>
      <c r="D33" s="56" t="s">
        <v>779</v>
      </c>
      <c r="E33" s="57" t="s">
        <v>367</v>
      </c>
      <c r="F33" s="58">
        <v>-7.8479999999999999</v>
      </c>
      <c r="G33" s="59">
        <v>372.94</v>
      </c>
      <c r="H33" s="58"/>
      <c r="I33" s="58"/>
      <c r="J33" s="58"/>
      <c r="K33" s="59">
        <v>-2927</v>
      </c>
      <c r="L33" s="58"/>
      <c r="M33" s="58"/>
      <c r="N33" s="58"/>
      <c r="O33" s="58" t="s">
        <v>107</v>
      </c>
      <c r="P33" s="58" t="s">
        <v>107</v>
      </c>
    </row>
    <row r="34" spans="1:16" ht="22.5" x14ac:dyDescent="0.2">
      <c r="A34" s="146">
        <v>5</v>
      </c>
      <c r="B34" s="54" t="s">
        <v>125</v>
      </c>
      <c r="C34" s="55" t="s">
        <v>780</v>
      </c>
      <c r="D34" s="56" t="s">
        <v>779</v>
      </c>
      <c r="E34" s="57" t="s">
        <v>367</v>
      </c>
      <c r="F34" s="58">
        <v>7.0629999999999997</v>
      </c>
      <c r="G34" s="59">
        <v>372.94</v>
      </c>
      <c r="H34" s="58"/>
      <c r="I34" s="58"/>
      <c r="J34" s="58"/>
      <c r="K34" s="59">
        <v>2634</v>
      </c>
      <c r="L34" s="58"/>
      <c r="M34" s="58"/>
      <c r="N34" s="58"/>
      <c r="O34" s="58" t="s">
        <v>107</v>
      </c>
      <c r="P34" s="58" t="s">
        <v>107</v>
      </c>
    </row>
    <row r="35" spans="1:16" ht="56.25" x14ac:dyDescent="0.2">
      <c r="A35" s="146">
        <v>6</v>
      </c>
      <c r="B35" s="54" t="s">
        <v>128</v>
      </c>
      <c r="C35" s="55" t="s">
        <v>905</v>
      </c>
      <c r="D35" s="56" t="s">
        <v>906</v>
      </c>
      <c r="E35" s="57" t="s">
        <v>907</v>
      </c>
      <c r="F35" s="58">
        <v>0.22695000000000001</v>
      </c>
      <c r="G35" s="59">
        <v>10766.61</v>
      </c>
      <c r="H35" s="59">
        <v>1285.83</v>
      </c>
      <c r="I35" s="59">
        <v>361.72</v>
      </c>
      <c r="J35" s="59">
        <v>58.24</v>
      </c>
      <c r="K35" s="59">
        <v>2444</v>
      </c>
      <c r="L35" s="59">
        <v>292</v>
      </c>
      <c r="M35" s="59">
        <v>82</v>
      </c>
      <c r="N35" s="59">
        <v>13</v>
      </c>
      <c r="O35" s="58" t="s">
        <v>908</v>
      </c>
      <c r="P35" s="58" t="s">
        <v>909</v>
      </c>
    </row>
    <row r="36" spans="1:16" ht="22.5" x14ac:dyDescent="0.2">
      <c r="A36" s="146">
        <v>7</v>
      </c>
      <c r="B36" s="54" t="s">
        <v>134</v>
      </c>
      <c r="C36" s="55" t="s">
        <v>776</v>
      </c>
      <c r="D36" s="56" t="s">
        <v>777</v>
      </c>
      <c r="E36" s="57" t="s">
        <v>778</v>
      </c>
      <c r="F36" s="58">
        <v>-1.1438299999999999</v>
      </c>
      <c r="G36" s="59">
        <v>1632.61</v>
      </c>
      <c r="H36" s="58"/>
      <c r="I36" s="58"/>
      <c r="J36" s="58"/>
      <c r="K36" s="59">
        <v>-1867</v>
      </c>
      <c r="L36" s="58"/>
      <c r="M36" s="58"/>
      <c r="N36" s="58"/>
      <c r="O36" s="58" t="s">
        <v>107</v>
      </c>
      <c r="P36" s="58" t="s">
        <v>107</v>
      </c>
    </row>
    <row r="37" spans="1:16" ht="22.5" x14ac:dyDescent="0.2">
      <c r="A37" s="146">
        <v>8</v>
      </c>
      <c r="B37" s="54" t="s">
        <v>140</v>
      </c>
      <c r="C37" s="55" t="s">
        <v>1102</v>
      </c>
      <c r="D37" s="56" t="s">
        <v>910</v>
      </c>
      <c r="E37" s="57" t="s">
        <v>527</v>
      </c>
      <c r="F37" s="58">
        <v>884</v>
      </c>
      <c r="G37" s="59">
        <v>1.27</v>
      </c>
      <c r="H37" s="58"/>
      <c r="I37" s="58"/>
      <c r="J37" s="58"/>
      <c r="K37" s="59">
        <v>1123</v>
      </c>
      <c r="L37" s="58"/>
      <c r="M37" s="58"/>
      <c r="N37" s="58"/>
      <c r="O37" s="58" t="s">
        <v>107</v>
      </c>
      <c r="P37" s="58" t="s">
        <v>107</v>
      </c>
    </row>
    <row r="38" spans="1:16" ht="22.5" x14ac:dyDescent="0.2">
      <c r="A38" s="146">
        <v>9</v>
      </c>
      <c r="B38" s="54" t="s">
        <v>144</v>
      </c>
      <c r="C38" s="55" t="s">
        <v>780</v>
      </c>
      <c r="D38" s="56" t="s">
        <v>779</v>
      </c>
      <c r="E38" s="57" t="s">
        <v>367</v>
      </c>
      <c r="F38" s="58">
        <v>-0.52198</v>
      </c>
      <c r="G38" s="59">
        <v>372.94</v>
      </c>
      <c r="H38" s="58"/>
      <c r="I38" s="58"/>
      <c r="J38" s="58"/>
      <c r="K38" s="59">
        <v>-195</v>
      </c>
      <c r="L38" s="58"/>
      <c r="M38" s="58"/>
      <c r="N38" s="58"/>
      <c r="O38" s="58" t="s">
        <v>107</v>
      </c>
      <c r="P38" s="58" t="s">
        <v>107</v>
      </c>
    </row>
    <row r="39" spans="1:16" ht="22.5" x14ac:dyDescent="0.2">
      <c r="A39" s="146">
        <v>10</v>
      </c>
      <c r="B39" s="54" t="s">
        <v>149</v>
      </c>
      <c r="C39" s="55" t="s">
        <v>780</v>
      </c>
      <c r="D39" s="56" t="s">
        <v>779</v>
      </c>
      <c r="E39" s="57" t="s">
        <v>367</v>
      </c>
      <c r="F39" s="58">
        <v>0.46899999999999997</v>
      </c>
      <c r="G39" s="59">
        <v>372.94</v>
      </c>
      <c r="H39" s="58"/>
      <c r="I39" s="58"/>
      <c r="J39" s="58"/>
      <c r="K39" s="59">
        <v>175</v>
      </c>
      <c r="L39" s="58"/>
      <c r="M39" s="58"/>
      <c r="N39" s="58"/>
      <c r="O39" s="58" t="s">
        <v>107</v>
      </c>
      <c r="P39" s="58" t="s">
        <v>107</v>
      </c>
    </row>
    <row r="40" spans="1:16" ht="22.5" x14ac:dyDescent="0.2">
      <c r="A40" s="146">
        <v>11</v>
      </c>
      <c r="B40" s="54" t="s">
        <v>169</v>
      </c>
      <c r="C40" s="55" t="s">
        <v>911</v>
      </c>
      <c r="D40" s="56" t="s">
        <v>912</v>
      </c>
      <c r="E40" s="57" t="s">
        <v>117</v>
      </c>
      <c r="F40" s="58">
        <v>1.1000000000000001</v>
      </c>
      <c r="G40" s="59">
        <v>376.99</v>
      </c>
      <c r="H40" s="59">
        <v>115.5</v>
      </c>
      <c r="I40" s="59">
        <v>261.49</v>
      </c>
      <c r="J40" s="59">
        <v>26.8</v>
      </c>
      <c r="K40" s="59">
        <v>415</v>
      </c>
      <c r="L40" s="59">
        <v>127</v>
      </c>
      <c r="M40" s="59">
        <v>288</v>
      </c>
      <c r="N40" s="59">
        <v>29</v>
      </c>
      <c r="O40" s="58" t="s">
        <v>913</v>
      </c>
      <c r="P40" s="58" t="s">
        <v>914</v>
      </c>
    </row>
    <row r="41" spans="1:16" ht="22.5" x14ac:dyDescent="0.2">
      <c r="A41" s="146">
        <v>12</v>
      </c>
      <c r="B41" s="54" t="s">
        <v>171</v>
      </c>
      <c r="C41" s="55" t="s">
        <v>915</v>
      </c>
      <c r="D41" s="56" t="s">
        <v>916</v>
      </c>
      <c r="E41" s="57" t="s">
        <v>917</v>
      </c>
      <c r="F41" s="58">
        <v>0.2</v>
      </c>
      <c r="G41" s="59">
        <v>1017.43</v>
      </c>
      <c r="H41" s="59">
        <v>246.92</v>
      </c>
      <c r="I41" s="59">
        <v>15.43</v>
      </c>
      <c r="J41" s="58"/>
      <c r="K41" s="59">
        <v>203</v>
      </c>
      <c r="L41" s="59">
        <v>49</v>
      </c>
      <c r="M41" s="59">
        <v>3</v>
      </c>
      <c r="N41" s="58"/>
      <c r="O41" s="58" t="s">
        <v>918</v>
      </c>
      <c r="P41" s="58" t="s">
        <v>107</v>
      </c>
    </row>
    <row r="42" spans="1:16" ht="22.5" x14ac:dyDescent="0.2">
      <c r="A42" s="146">
        <v>13</v>
      </c>
      <c r="B42" s="54" t="s">
        <v>174</v>
      </c>
      <c r="C42" s="55" t="s">
        <v>776</v>
      </c>
      <c r="D42" s="56" t="s">
        <v>777</v>
      </c>
      <c r="E42" s="57" t="s">
        <v>778</v>
      </c>
      <c r="F42" s="58">
        <v>-8.2000000000000003E-2</v>
      </c>
      <c r="G42" s="59">
        <v>1632.61</v>
      </c>
      <c r="H42" s="58"/>
      <c r="I42" s="58"/>
      <c r="J42" s="58"/>
      <c r="K42" s="59">
        <v>-134</v>
      </c>
      <c r="L42" s="58"/>
      <c r="M42" s="58"/>
      <c r="N42" s="58"/>
      <c r="O42" s="58" t="s">
        <v>107</v>
      </c>
      <c r="P42" s="58" t="s">
        <v>107</v>
      </c>
    </row>
    <row r="43" spans="1:16" ht="22.5" x14ac:dyDescent="0.2">
      <c r="A43" s="146">
        <v>14</v>
      </c>
      <c r="B43" s="54" t="s">
        <v>177</v>
      </c>
      <c r="C43" s="55" t="s">
        <v>1102</v>
      </c>
      <c r="D43" s="56" t="s">
        <v>910</v>
      </c>
      <c r="E43" s="57" t="s">
        <v>904</v>
      </c>
      <c r="F43" s="58">
        <v>64</v>
      </c>
      <c r="G43" s="59">
        <v>1.21</v>
      </c>
      <c r="H43" s="58"/>
      <c r="I43" s="58"/>
      <c r="J43" s="58"/>
      <c r="K43" s="59">
        <v>77</v>
      </c>
      <c r="L43" s="58"/>
      <c r="M43" s="58"/>
      <c r="N43" s="58"/>
      <c r="O43" s="58" t="s">
        <v>107</v>
      </c>
      <c r="P43" s="58" t="s">
        <v>107</v>
      </c>
    </row>
    <row r="44" spans="1:16" ht="22.5" x14ac:dyDescent="0.2">
      <c r="A44" s="146">
        <v>15</v>
      </c>
      <c r="B44" s="54" t="s">
        <v>183</v>
      </c>
      <c r="C44" s="55" t="s">
        <v>919</v>
      </c>
      <c r="D44" s="56" t="s">
        <v>920</v>
      </c>
      <c r="E44" s="57" t="s">
        <v>367</v>
      </c>
      <c r="F44" s="58">
        <v>-4.8000000000000001E-2</v>
      </c>
      <c r="G44" s="59">
        <v>357.13</v>
      </c>
      <c r="H44" s="58"/>
      <c r="I44" s="58"/>
      <c r="J44" s="58"/>
      <c r="K44" s="59">
        <v>-17</v>
      </c>
      <c r="L44" s="58"/>
      <c r="M44" s="58"/>
      <c r="N44" s="58"/>
      <c r="O44" s="58" t="s">
        <v>107</v>
      </c>
      <c r="P44" s="58" t="s">
        <v>107</v>
      </c>
    </row>
    <row r="45" spans="1:16" ht="22.5" x14ac:dyDescent="0.2">
      <c r="A45" s="146">
        <v>16</v>
      </c>
      <c r="B45" s="54" t="s">
        <v>185</v>
      </c>
      <c r="C45" s="55" t="s">
        <v>919</v>
      </c>
      <c r="D45" s="56" t="s">
        <v>920</v>
      </c>
      <c r="E45" s="57" t="s">
        <v>367</v>
      </c>
      <c r="F45" s="58">
        <v>4.3200000000000002E-2</v>
      </c>
      <c r="G45" s="59">
        <v>357.13</v>
      </c>
      <c r="H45" s="58"/>
      <c r="I45" s="58"/>
      <c r="J45" s="58"/>
      <c r="K45" s="59">
        <v>15</v>
      </c>
      <c r="L45" s="58"/>
      <c r="M45" s="58"/>
      <c r="N45" s="58"/>
      <c r="O45" s="58" t="s">
        <v>107</v>
      </c>
      <c r="P45" s="58" t="s">
        <v>107</v>
      </c>
    </row>
    <row r="46" spans="1:16" ht="22.5" x14ac:dyDescent="0.2">
      <c r="A46" s="146">
        <v>17</v>
      </c>
      <c r="B46" s="54" t="s">
        <v>196</v>
      </c>
      <c r="C46" s="55" t="s">
        <v>921</v>
      </c>
      <c r="D46" s="56" t="s">
        <v>922</v>
      </c>
      <c r="E46" s="57" t="s">
        <v>923</v>
      </c>
      <c r="F46" s="58">
        <v>0.2</v>
      </c>
      <c r="G46" s="59">
        <v>568.44000000000005</v>
      </c>
      <c r="H46" s="59">
        <v>150.46</v>
      </c>
      <c r="I46" s="59">
        <v>417.98</v>
      </c>
      <c r="J46" s="59">
        <v>42.83</v>
      </c>
      <c r="K46" s="59">
        <v>114</v>
      </c>
      <c r="L46" s="59">
        <v>30</v>
      </c>
      <c r="M46" s="59">
        <v>84</v>
      </c>
      <c r="N46" s="59">
        <v>9</v>
      </c>
      <c r="O46" s="58" t="s">
        <v>924</v>
      </c>
      <c r="P46" s="58" t="s">
        <v>925</v>
      </c>
    </row>
    <row r="47" spans="1:16" ht="22.5" x14ac:dyDescent="0.2">
      <c r="A47" s="146">
        <v>18</v>
      </c>
      <c r="B47" s="54" t="s">
        <v>198</v>
      </c>
      <c r="C47" s="55" t="s">
        <v>915</v>
      </c>
      <c r="D47" s="56" t="s">
        <v>916</v>
      </c>
      <c r="E47" s="57" t="s">
        <v>917</v>
      </c>
      <c r="F47" s="58">
        <v>0.33600000000000002</v>
      </c>
      <c r="G47" s="59">
        <v>1017.43</v>
      </c>
      <c r="H47" s="59">
        <v>246.92</v>
      </c>
      <c r="I47" s="59">
        <v>15.43</v>
      </c>
      <c r="J47" s="58"/>
      <c r="K47" s="59">
        <v>342</v>
      </c>
      <c r="L47" s="59">
        <v>83</v>
      </c>
      <c r="M47" s="59">
        <v>5</v>
      </c>
      <c r="N47" s="58"/>
      <c r="O47" s="58" t="s">
        <v>926</v>
      </c>
      <c r="P47" s="58" t="s">
        <v>107</v>
      </c>
    </row>
    <row r="48" spans="1:16" ht="33.75" x14ac:dyDescent="0.2">
      <c r="A48" s="146">
        <v>19</v>
      </c>
      <c r="B48" s="54" t="s">
        <v>199</v>
      </c>
      <c r="C48" s="55" t="s">
        <v>927</v>
      </c>
      <c r="D48" s="56" t="s">
        <v>928</v>
      </c>
      <c r="E48" s="57" t="s">
        <v>929</v>
      </c>
      <c r="F48" s="58">
        <v>0.02</v>
      </c>
      <c r="G48" s="59">
        <v>801.29</v>
      </c>
      <c r="H48" s="59">
        <v>204.18</v>
      </c>
      <c r="I48" s="59">
        <v>597.11</v>
      </c>
      <c r="J48" s="59">
        <v>61.19</v>
      </c>
      <c r="K48" s="59">
        <v>16</v>
      </c>
      <c r="L48" s="59">
        <v>4</v>
      </c>
      <c r="M48" s="59">
        <v>12</v>
      </c>
      <c r="N48" s="59">
        <v>1</v>
      </c>
      <c r="O48" s="58" t="s">
        <v>930</v>
      </c>
      <c r="P48" s="58" t="s">
        <v>931</v>
      </c>
    </row>
    <row r="49" spans="1:16" x14ac:dyDescent="0.2">
      <c r="A49" s="644" t="s">
        <v>932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0">
        <v>24684</v>
      </c>
      <c r="L49" s="58"/>
      <c r="M49" s="58"/>
      <c r="N49" s="58"/>
      <c r="O49" s="60">
        <v>241.81</v>
      </c>
      <c r="P49" s="60">
        <v>17.73</v>
      </c>
    </row>
    <row r="50" spans="1:16" x14ac:dyDescent="0.2">
      <c r="A50" s="648" t="s">
        <v>345</v>
      </c>
      <c r="B50" s="649"/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</row>
    <row r="51" spans="1:16" x14ac:dyDescent="0.2">
      <c r="A51" s="646" t="s">
        <v>346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58">
        <v>24684</v>
      </c>
      <c r="L51" s="58"/>
      <c r="M51" s="58"/>
      <c r="N51" s="58"/>
      <c r="O51" s="58">
        <v>241.81</v>
      </c>
      <c r="P51" s="58">
        <v>17.73</v>
      </c>
    </row>
    <row r="52" spans="1:16" x14ac:dyDescent="0.2">
      <c r="A52" s="646" t="s">
        <v>347</v>
      </c>
      <c r="B52" s="645"/>
      <c r="C52" s="645"/>
      <c r="D52" s="645"/>
      <c r="E52" s="645"/>
      <c r="F52" s="645"/>
      <c r="G52" s="645"/>
      <c r="H52" s="645"/>
      <c r="I52" s="645"/>
      <c r="J52" s="645"/>
      <c r="K52" s="58">
        <f>ROUND(K51*6.96,0)</f>
        <v>171801</v>
      </c>
      <c r="L52" s="58"/>
      <c r="M52" s="58"/>
      <c r="N52" s="58"/>
      <c r="O52" s="58"/>
      <c r="P52" s="58"/>
    </row>
    <row r="53" spans="1:16" x14ac:dyDescent="0.2">
      <c r="A53" s="646" t="s">
        <v>348</v>
      </c>
      <c r="B53" s="645"/>
      <c r="C53" s="645"/>
      <c r="D53" s="645"/>
      <c r="E53" s="645"/>
      <c r="F53" s="645"/>
      <c r="G53" s="645"/>
      <c r="H53" s="645"/>
      <c r="I53" s="645"/>
      <c r="J53" s="645"/>
      <c r="K53" s="61">
        <f>ROUND(K52*1.1532377,2)</f>
        <v>198127.39</v>
      </c>
      <c r="L53" s="58"/>
      <c r="M53" s="58"/>
      <c r="N53" s="58"/>
      <c r="O53" s="58">
        <v>3684.45</v>
      </c>
      <c r="P53" s="58">
        <v>43.05</v>
      </c>
    </row>
    <row r="54" spans="1:16" x14ac:dyDescent="0.2">
      <c r="A54" s="646" t="s">
        <v>349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1">
        <f>ROUND(K53*0.845,2)</f>
        <v>167417.64000000001</v>
      </c>
      <c r="L54" s="58"/>
      <c r="M54" s="58"/>
      <c r="N54" s="58"/>
      <c r="O54" s="58">
        <v>3684.45</v>
      </c>
      <c r="P54" s="58">
        <v>43.05</v>
      </c>
    </row>
    <row r="55" spans="1:16" x14ac:dyDescent="0.2">
      <c r="A55" s="644" t="s">
        <v>350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2">
        <f>ROUND(K54,2)</f>
        <v>167417.64000000001</v>
      </c>
      <c r="L55" s="58"/>
      <c r="M55" s="58"/>
      <c r="N55" s="58"/>
      <c r="O55" s="60">
        <v>3684.45</v>
      </c>
      <c r="P55" s="60">
        <v>43.05</v>
      </c>
    </row>
    <row r="56" spans="1:16" x14ac:dyDescent="0.2">
      <c r="A56" s="644" t="s">
        <v>48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2">
        <f>ROUND(K55*0.2,2)</f>
        <v>33483.53</v>
      </c>
      <c r="L56" s="58"/>
      <c r="M56" s="58"/>
      <c r="N56" s="58"/>
      <c r="O56" s="60">
        <v>3684.45</v>
      </c>
      <c r="P56" s="60">
        <v>43.05</v>
      </c>
    </row>
    <row r="57" spans="1:16" x14ac:dyDescent="0.2">
      <c r="A57" s="644" t="s">
        <v>514</v>
      </c>
      <c r="B57" s="645"/>
      <c r="C57" s="645"/>
      <c r="D57" s="645"/>
      <c r="E57" s="645"/>
      <c r="F57" s="645"/>
      <c r="G57" s="645"/>
      <c r="H57" s="645"/>
      <c r="I57" s="645"/>
      <c r="J57" s="645"/>
      <c r="K57" s="62">
        <f>K56+K55</f>
        <v>200901.17</v>
      </c>
      <c r="L57" s="58"/>
      <c r="M57" s="58"/>
      <c r="N57" s="58"/>
      <c r="O57" s="60">
        <v>3684.45</v>
      </c>
      <c r="P57" s="60">
        <v>43.05</v>
      </c>
    </row>
    <row r="58" spans="1:16" x14ac:dyDescent="0.2">
      <c r="A58" s="139"/>
      <c r="B58" s="140"/>
      <c r="C58" s="140"/>
      <c r="D58" s="140"/>
      <c r="E58" s="140"/>
      <c r="F58" s="140"/>
      <c r="G58" s="140"/>
      <c r="H58" s="140"/>
      <c r="I58" s="140"/>
      <c r="J58" s="140"/>
      <c r="K58" s="141"/>
      <c r="L58" s="142"/>
      <c r="M58" s="142"/>
      <c r="N58" s="142"/>
      <c r="O58" s="143"/>
      <c r="P58" s="143"/>
    </row>
    <row r="61" spans="1:16" x14ac:dyDescent="0.2">
      <c r="A61" s="122" t="s">
        <v>506</v>
      </c>
      <c r="B61" s="123"/>
      <c r="C61" s="124"/>
    </row>
    <row r="62" spans="1:16" x14ac:dyDescent="0.2">
      <c r="A62" s="122"/>
      <c r="B62" s="123"/>
      <c r="C62" s="124"/>
    </row>
    <row r="63" spans="1:16" x14ac:dyDescent="0.2">
      <c r="A63" s="122" t="s">
        <v>505</v>
      </c>
      <c r="B63" s="123"/>
      <c r="C63" s="124"/>
    </row>
    <row r="65" spans="1:16" x14ac:dyDescent="0.2">
      <c r="A65" s="642"/>
      <c r="B65" s="641"/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</row>
    <row r="66" spans="1:16" x14ac:dyDescent="0.2">
      <c r="A66" s="640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</row>
    <row r="68" spans="1:16" x14ac:dyDescent="0.2">
      <c r="A68" s="642"/>
      <c r="B68" s="64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</row>
    <row r="71" spans="1:16" x14ac:dyDescent="0.2">
      <c r="A71" s="642"/>
      <c r="B71" s="641"/>
      <c r="C71" s="641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</row>
    <row r="72" spans="1:16" x14ac:dyDescent="0.2">
      <c r="A72" s="640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</row>
    <row r="74" spans="1:16" x14ac:dyDescent="0.2">
      <c r="A74" s="642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</row>
    <row r="75" spans="1:16" x14ac:dyDescent="0.2">
      <c r="A75" s="640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</row>
    <row r="77" spans="1:16" x14ac:dyDescent="0.2">
      <c r="A77" s="642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78" spans="1:16" x14ac:dyDescent="0.2">
      <c r="A78" s="640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</row>
    <row r="80" spans="1:16" x14ac:dyDescent="0.2">
      <c r="A80" s="642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  <row r="81" spans="1:16" x14ac:dyDescent="0.2">
      <c r="A81" s="640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</sheetData>
  <mergeCells count="67">
    <mergeCell ref="M12:P12"/>
    <mergeCell ref="B10:K10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4:N24"/>
    <mergeCell ref="O24:O27"/>
    <mergeCell ref="P24:P27"/>
    <mergeCell ref="A25:A27"/>
    <mergeCell ref="B25:B27"/>
    <mergeCell ref="G25:G27"/>
    <mergeCell ref="H25:J25"/>
    <mergeCell ref="K25:K27"/>
    <mergeCell ref="L25:N25"/>
    <mergeCell ref="H26:H27"/>
    <mergeCell ref="A24:B24"/>
    <mergeCell ref="C24:C27"/>
    <mergeCell ref="D24:D27"/>
    <mergeCell ref="E24:E27"/>
    <mergeCell ref="F24:F27"/>
    <mergeCell ref="G24:J24"/>
    <mergeCell ref="A51:J51"/>
    <mergeCell ref="A49:J49"/>
    <mergeCell ref="A50:P50"/>
    <mergeCell ref="J26:J27"/>
    <mergeCell ref="L26:L27"/>
    <mergeCell ref="M26:M27"/>
    <mergeCell ref="N26:N27"/>
    <mergeCell ref="A29:P29"/>
    <mergeCell ref="I26:I27"/>
    <mergeCell ref="A55:J55"/>
    <mergeCell ref="A56:J56"/>
    <mergeCell ref="A57:J57"/>
    <mergeCell ref="A52:J52"/>
    <mergeCell ref="A53:J53"/>
    <mergeCell ref="A54:J54"/>
    <mergeCell ref="A80:P80"/>
    <mergeCell ref="A81:P81"/>
    <mergeCell ref="A68:P68"/>
    <mergeCell ref="A71:P71"/>
    <mergeCell ref="A65:P65"/>
    <mergeCell ref="A66:P66"/>
    <mergeCell ref="A72:P72"/>
    <mergeCell ref="A74:P74"/>
    <mergeCell ref="A75:P75"/>
    <mergeCell ref="A77:P77"/>
    <mergeCell ref="A78:P78"/>
  </mergeCells>
  <pageMargins left="0.19685039370078741" right="0.19685039370078741" top="0.39370078740157483" bottom="0.39370078740157483" header="0.19685039370078741" footer="0.19685039370078741"/>
  <pageSetup paperSize="9" scale="64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80"/>
  <sheetViews>
    <sheetView showGridLines="0" view="pageBreakPreview" topLeftCell="A40" zoomScale="85" zoomScaleNormal="115" zoomScaleSheetLayoutView="8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4.285156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42578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120</v>
      </c>
      <c r="J18" s="668"/>
      <c r="K18" s="667" t="s">
        <v>1108</v>
      </c>
      <c r="L18" s="668"/>
      <c r="M18" s="667" t="s">
        <v>502</v>
      </c>
      <c r="N18" s="668"/>
      <c r="O18" s="667" t="s">
        <v>1108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1099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933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146">
        <v>1</v>
      </c>
      <c r="B31" s="54" t="s">
        <v>88</v>
      </c>
      <c r="C31" s="55" t="s">
        <v>934</v>
      </c>
      <c r="D31" s="56" t="s">
        <v>935</v>
      </c>
      <c r="E31" s="57" t="s">
        <v>761</v>
      </c>
      <c r="F31" s="58">
        <v>1.52</v>
      </c>
      <c r="G31" s="59">
        <v>978.06</v>
      </c>
      <c r="H31" s="59">
        <v>907.5</v>
      </c>
      <c r="I31" s="59">
        <v>70.56</v>
      </c>
      <c r="J31" s="59">
        <v>31.74</v>
      </c>
      <c r="K31" s="59">
        <v>1486</v>
      </c>
      <c r="L31" s="59">
        <v>1379</v>
      </c>
      <c r="M31" s="59">
        <v>107</v>
      </c>
      <c r="N31" s="59">
        <v>48</v>
      </c>
      <c r="O31" s="58" t="s">
        <v>936</v>
      </c>
      <c r="P31" s="58" t="s">
        <v>937</v>
      </c>
    </row>
    <row r="32" spans="1:16" ht="33.75" x14ac:dyDescent="0.2">
      <c r="A32" s="146">
        <v>2</v>
      </c>
      <c r="B32" s="54" t="s">
        <v>96</v>
      </c>
      <c r="C32" s="55" t="s">
        <v>938</v>
      </c>
      <c r="D32" s="56" t="s">
        <v>939</v>
      </c>
      <c r="E32" s="57" t="s">
        <v>940</v>
      </c>
      <c r="F32" s="58">
        <v>0.6</v>
      </c>
      <c r="G32" s="59">
        <v>135.12</v>
      </c>
      <c r="H32" s="59">
        <v>98.99</v>
      </c>
      <c r="I32" s="59">
        <v>36.130000000000003</v>
      </c>
      <c r="J32" s="59">
        <v>0.79</v>
      </c>
      <c r="K32" s="59">
        <v>81</v>
      </c>
      <c r="L32" s="59">
        <v>59</v>
      </c>
      <c r="M32" s="59">
        <v>22</v>
      </c>
      <c r="N32" s="58"/>
      <c r="O32" s="58" t="s">
        <v>941</v>
      </c>
      <c r="P32" s="58" t="s">
        <v>942</v>
      </c>
    </row>
    <row r="33" spans="1:16" ht="45" x14ac:dyDescent="0.2">
      <c r="A33" s="146">
        <v>3</v>
      </c>
      <c r="B33" s="54" t="s">
        <v>102</v>
      </c>
      <c r="C33" s="55" t="s">
        <v>943</v>
      </c>
      <c r="D33" s="56" t="s">
        <v>944</v>
      </c>
      <c r="E33" s="57" t="s">
        <v>945</v>
      </c>
      <c r="F33" s="58">
        <v>8.6999999999999993</v>
      </c>
      <c r="G33" s="59">
        <v>408.46</v>
      </c>
      <c r="H33" s="59">
        <v>389.35</v>
      </c>
      <c r="I33" s="59">
        <v>6.54</v>
      </c>
      <c r="J33" s="58"/>
      <c r="K33" s="59">
        <v>3553</v>
      </c>
      <c r="L33" s="59">
        <v>3387</v>
      </c>
      <c r="M33" s="59">
        <v>57</v>
      </c>
      <c r="N33" s="58"/>
      <c r="O33" s="58" t="s">
        <v>946</v>
      </c>
      <c r="P33" s="58" t="s">
        <v>107</v>
      </c>
    </row>
    <row r="34" spans="1:16" ht="45" x14ac:dyDescent="0.2">
      <c r="A34" s="146">
        <v>4</v>
      </c>
      <c r="B34" s="54" t="s">
        <v>108</v>
      </c>
      <c r="C34" s="55" t="s">
        <v>947</v>
      </c>
      <c r="D34" s="56" t="s">
        <v>948</v>
      </c>
      <c r="E34" s="57" t="s">
        <v>945</v>
      </c>
      <c r="F34" s="58">
        <v>5.5</v>
      </c>
      <c r="G34" s="59">
        <v>629.80999999999995</v>
      </c>
      <c r="H34" s="59">
        <v>583.13</v>
      </c>
      <c r="I34" s="59">
        <v>16.32</v>
      </c>
      <c r="J34" s="58"/>
      <c r="K34" s="59">
        <v>3464</v>
      </c>
      <c r="L34" s="59">
        <v>3207</v>
      </c>
      <c r="M34" s="59">
        <v>90</v>
      </c>
      <c r="N34" s="58"/>
      <c r="O34" s="58" t="s">
        <v>949</v>
      </c>
      <c r="P34" s="58" t="s">
        <v>107</v>
      </c>
    </row>
    <row r="35" spans="1:16" ht="45" x14ac:dyDescent="0.2">
      <c r="A35" s="146">
        <v>5</v>
      </c>
      <c r="B35" s="54" t="s">
        <v>114</v>
      </c>
      <c r="C35" s="55" t="s">
        <v>950</v>
      </c>
      <c r="D35" s="56" t="s">
        <v>951</v>
      </c>
      <c r="E35" s="57" t="s">
        <v>945</v>
      </c>
      <c r="F35" s="58">
        <v>0.3</v>
      </c>
      <c r="G35" s="59">
        <v>1113.6600000000001</v>
      </c>
      <c r="H35" s="59">
        <v>1051.95</v>
      </c>
      <c r="I35" s="59">
        <v>21.96</v>
      </c>
      <c r="J35" s="58"/>
      <c r="K35" s="59">
        <v>335</v>
      </c>
      <c r="L35" s="59">
        <v>316</v>
      </c>
      <c r="M35" s="59">
        <v>7</v>
      </c>
      <c r="N35" s="58"/>
      <c r="O35" s="58" t="s">
        <v>952</v>
      </c>
      <c r="P35" s="58" t="s">
        <v>107</v>
      </c>
    </row>
    <row r="36" spans="1:16" x14ac:dyDescent="0.2">
      <c r="A36" s="644" t="s">
        <v>955</v>
      </c>
      <c r="B36" s="645"/>
      <c r="C36" s="645"/>
      <c r="D36" s="645"/>
      <c r="E36" s="645"/>
      <c r="F36" s="645"/>
      <c r="G36" s="645"/>
      <c r="H36" s="645"/>
      <c r="I36" s="645"/>
      <c r="J36" s="645"/>
      <c r="K36" s="60">
        <v>19367</v>
      </c>
      <c r="L36" s="58"/>
      <c r="M36" s="58"/>
      <c r="N36" s="58"/>
      <c r="O36" s="60">
        <v>947.26</v>
      </c>
      <c r="P36" s="60">
        <v>3.43</v>
      </c>
    </row>
    <row r="37" spans="1:16" ht="19.149999999999999" customHeight="1" x14ac:dyDescent="0.2">
      <c r="A37" s="647" t="s">
        <v>956</v>
      </c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645"/>
    </row>
    <row r="38" spans="1:16" ht="33.75" x14ac:dyDescent="0.2">
      <c r="A38" s="146">
        <v>6</v>
      </c>
      <c r="B38" s="54" t="s">
        <v>161</v>
      </c>
      <c r="C38" s="55" t="s">
        <v>957</v>
      </c>
      <c r="D38" s="56" t="s">
        <v>958</v>
      </c>
      <c r="E38" s="57" t="s">
        <v>945</v>
      </c>
      <c r="F38" s="58">
        <v>5.5</v>
      </c>
      <c r="G38" s="59">
        <v>4780.45</v>
      </c>
      <c r="H38" s="59">
        <v>622.29</v>
      </c>
      <c r="I38" s="59">
        <v>116.2</v>
      </c>
      <c r="J38" s="59">
        <v>2.69</v>
      </c>
      <c r="K38" s="59">
        <v>26293</v>
      </c>
      <c r="L38" s="59">
        <v>3423</v>
      </c>
      <c r="M38" s="59">
        <v>639</v>
      </c>
      <c r="N38" s="59">
        <v>15</v>
      </c>
      <c r="O38" s="58" t="s">
        <v>959</v>
      </c>
      <c r="P38" s="58" t="s">
        <v>960</v>
      </c>
    </row>
    <row r="39" spans="1:16" ht="33.75" x14ac:dyDescent="0.2">
      <c r="A39" s="146">
        <v>7</v>
      </c>
      <c r="B39" s="54" t="s">
        <v>164</v>
      </c>
      <c r="C39" s="55" t="s">
        <v>961</v>
      </c>
      <c r="D39" s="56" t="s">
        <v>962</v>
      </c>
      <c r="E39" s="57" t="s">
        <v>945</v>
      </c>
      <c r="F39" s="58">
        <v>3</v>
      </c>
      <c r="G39" s="59">
        <v>2317.75</v>
      </c>
      <c r="H39" s="59">
        <v>332.34</v>
      </c>
      <c r="I39" s="59">
        <v>46.7</v>
      </c>
      <c r="J39" s="59">
        <v>2.13</v>
      </c>
      <c r="K39" s="59">
        <v>6953</v>
      </c>
      <c r="L39" s="59">
        <v>997</v>
      </c>
      <c r="M39" s="59">
        <v>140</v>
      </c>
      <c r="N39" s="59">
        <v>6</v>
      </c>
      <c r="O39" s="58" t="s">
        <v>963</v>
      </c>
      <c r="P39" s="58" t="s">
        <v>964</v>
      </c>
    </row>
    <row r="40" spans="1:16" ht="33.75" x14ac:dyDescent="0.2">
      <c r="A40" s="146">
        <v>8</v>
      </c>
      <c r="B40" s="54" t="s">
        <v>169</v>
      </c>
      <c r="C40" s="55" t="s">
        <v>965</v>
      </c>
      <c r="D40" s="56" t="s">
        <v>966</v>
      </c>
      <c r="E40" s="57" t="s">
        <v>945</v>
      </c>
      <c r="F40" s="58">
        <v>2.9</v>
      </c>
      <c r="G40" s="59">
        <v>2889.82</v>
      </c>
      <c r="H40" s="59">
        <v>332.34</v>
      </c>
      <c r="I40" s="59">
        <v>46.7</v>
      </c>
      <c r="J40" s="59">
        <v>2.13</v>
      </c>
      <c r="K40" s="59">
        <v>8380</v>
      </c>
      <c r="L40" s="59">
        <v>964</v>
      </c>
      <c r="M40" s="59">
        <v>135</v>
      </c>
      <c r="N40" s="59">
        <v>6</v>
      </c>
      <c r="O40" s="58" t="s">
        <v>967</v>
      </c>
      <c r="P40" s="58" t="s">
        <v>968</v>
      </c>
    </row>
    <row r="41" spans="1:16" ht="33.75" x14ac:dyDescent="0.2">
      <c r="A41" s="146">
        <v>9</v>
      </c>
      <c r="B41" s="54" t="s">
        <v>171</v>
      </c>
      <c r="C41" s="55" t="s">
        <v>969</v>
      </c>
      <c r="D41" s="56" t="s">
        <v>970</v>
      </c>
      <c r="E41" s="57" t="s">
        <v>945</v>
      </c>
      <c r="F41" s="58">
        <v>2.8</v>
      </c>
      <c r="G41" s="59">
        <v>4125.4399999999996</v>
      </c>
      <c r="H41" s="59">
        <v>332.34</v>
      </c>
      <c r="I41" s="59">
        <v>46.7</v>
      </c>
      <c r="J41" s="59">
        <v>2.13</v>
      </c>
      <c r="K41" s="59">
        <v>11552</v>
      </c>
      <c r="L41" s="59">
        <v>931</v>
      </c>
      <c r="M41" s="59">
        <v>131</v>
      </c>
      <c r="N41" s="59">
        <v>6</v>
      </c>
      <c r="O41" s="58" t="s">
        <v>971</v>
      </c>
      <c r="P41" s="58" t="s">
        <v>972</v>
      </c>
    </row>
    <row r="42" spans="1:16" x14ac:dyDescent="0.2">
      <c r="A42" s="644" t="s">
        <v>973</v>
      </c>
      <c r="B42" s="645"/>
      <c r="C42" s="645"/>
      <c r="D42" s="645"/>
      <c r="E42" s="645"/>
      <c r="F42" s="645"/>
      <c r="G42" s="645"/>
      <c r="H42" s="645"/>
      <c r="I42" s="645"/>
      <c r="J42" s="645"/>
      <c r="K42" s="60">
        <v>64970</v>
      </c>
      <c r="L42" s="58"/>
      <c r="M42" s="58"/>
      <c r="N42" s="58"/>
      <c r="O42" s="60">
        <v>621.41</v>
      </c>
      <c r="P42" s="60">
        <v>2.36</v>
      </c>
    </row>
    <row r="43" spans="1:16" x14ac:dyDescent="0.2">
      <c r="A43" s="648" t="s">
        <v>345</v>
      </c>
      <c r="B43" s="649"/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</row>
    <row r="44" spans="1:16" ht="12.75" customHeight="1" x14ac:dyDescent="0.2">
      <c r="A44" s="707" t="s">
        <v>346</v>
      </c>
      <c r="B44" s="708"/>
      <c r="C44" s="708"/>
      <c r="D44" s="708"/>
      <c r="E44" s="708"/>
      <c r="F44" s="708"/>
      <c r="G44" s="708"/>
      <c r="H44" s="708"/>
      <c r="I44" s="708"/>
      <c r="J44" s="709"/>
      <c r="K44" s="58">
        <v>84336</v>
      </c>
      <c r="L44" s="58"/>
      <c r="M44" s="58"/>
      <c r="N44" s="58"/>
      <c r="O44" s="58">
        <v>1568.67</v>
      </c>
      <c r="P44" s="58">
        <v>5.79</v>
      </c>
    </row>
    <row r="45" spans="1:16" x14ac:dyDescent="0.2">
      <c r="A45" s="646" t="s">
        <v>347</v>
      </c>
      <c r="B45" s="645"/>
      <c r="C45" s="645"/>
      <c r="D45" s="645"/>
      <c r="E45" s="645"/>
      <c r="F45" s="645"/>
      <c r="G45" s="645"/>
      <c r="H45" s="645"/>
      <c r="I45" s="645"/>
      <c r="J45" s="645"/>
      <c r="K45" s="58">
        <f>ROUND(K44*6.96,0)</f>
        <v>586979</v>
      </c>
      <c r="L45" s="58"/>
      <c r="M45" s="58"/>
      <c r="N45" s="58"/>
      <c r="O45" s="58"/>
      <c r="P45" s="58"/>
    </row>
    <row r="46" spans="1:16" x14ac:dyDescent="0.2">
      <c r="A46" s="646" t="s">
        <v>348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1">
        <f>ROUND(K45*1.1532377,2)</f>
        <v>676926.31</v>
      </c>
      <c r="L46" s="58"/>
      <c r="M46" s="58"/>
      <c r="N46" s="58"/>
      <c r="O46" s="58">
        <v>3684.45</v>
      </c>
      <c r="P46" s="58">
        <v>43.05</v>
      </c>
    </row>
    <row r="47" spans="1:16" x14ac:dyDescent="0.2">
      <c r="A47" s="646" t="s">
        <v>349</v>
      </c>
      <c r="B47" s="645"/>
      <c r="C47" s="645"/>
      <c r="D47" s="645"/>
      <c r="E47" s="645"/>
      <c r="F47" s="645"/>
      <c r="G47" s="645"/>
      <c r="H47" s="645"/>
      <c r="I47" s="645"/>
      <c r="J47" s="645"/>
      <c r="K47" s="61">
        <f>ROUND(K46*0.845,2)</f>
        <v>572002.73</v>
      </c>
      <c r="L47" s="58"/>
      <c r="M47" s="58"/>
      <c r="N47" s="58"/>
      <c r="O47" s="58">
        <v>3684.45</v>
      </c>
      <c r="P47" s="58">
        <v>43.05</v>
      </c>
    </row>
    <row r="48" spans="1:16" x14ac:dyDescent="0.2">
      <c r="A48" s="644" t="s">
        <v>350</v>
      </c>
      <c r="B48" s="645"/>
      <c r="C48" s="645"/>
      <c r="D48" s="645"/>
      <c r="E48" s="645"/>
      <c r="F48" s="645"/>
      <c r="G48" s="645"/>
      <c r="H48" s="645"/>
      <c r="I48" s="645"/>
      <c r="J48" s="645"/>
      <c r="K48" s="62">
        <f>ROUND(K47,2)</f>
        <v>572002.73</v>
      </c>
      <c r="L48" s="58"/>
      <c r="M48" s="58"/>
      <c r="N48" s="58"/>
      <c r="O48" s="60">
        <v>3684.45</v>
      </c>
      <c r="P48" s="60">
        <v>43.05</v>
      </c>
    </row>
    <row r="49" spans="1:16" x14ac:dyDescent="0.2">
      <c r="A49" s="644" t="s">
        <v>48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2">
        <f>ROUND(K48*0.2,2)</f>
        <v>114400.55</v>
      </c>
      <c r="L49" s="58"/>
      <c r="M49" s="58"/>
      <c r="N49" s="58"/>
      <c r="O49" s="60">
        <v>3684.45</v>
      </c>
      <c r="P49" s="60">
        <v>43.05</v>
      </c>
    </row>
    <row r="50" spans="1:16" x14ac:dyDescent="0.2">
      <c r="A50" s="644" t="s">
        <v>514</v>
      </c>
      <c r="B50" s="645"/>
      <c r="C50" s="645"/>
      <c r="D50" s="645"/>
      <c r="E50" s="645"/>
      <c r="F50" s="645"/>
      <c r="G50" s="645"/>
      <c r="H50" s="645"/>
      <c r="I50" s="645"/>
      <c r="J50" s="645"/>
      <c r="K50" s="62">
        <f>K49+K48</f>
        <v>686403.28</v>
      </c>
      <c r="L50" s="58"/>
      <c r="M50" s="58"/>
      <c r="N50" s="58"/>
      <c r="O50" s="60">
        <v>3684.45</v>
      </c>
      <c r="P50" s="60">
        <v>43.05</v>
      </c>
    </row>
    <row r="51" spans="1:16" x14ac:dyDescent="0.2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  <c r="L51" s="142"/>
      <c r="M51" s="142"/>
      <c r="N51" s="142"/>
      <c r="O51" s="143"/>
      <c r="P51" s="143"/>
    </row>
    <row r="54" spans="1:16" x14ac:dyDescent="0.2">
      <c r="A54" s="122" t="s">
        <v>506</v>
      </c>
      <c r="B54" s="123"/>
      <c r="C54" s="124"/>
    </row>
    <row r="55" spans="1:16" x14ac:dyDescent="0.2">
      <c r="A55" s="122"/>
      <c r="B55" s="123"/>
      <c r="C55" s="124"/>
    </row>
    <row r="56" spans="1:16" x14ac:dyDescent="0.2">
      <c r="A56" s="122" t="s">
        <v>505</v>
      </c>
      <c r="B56" s="123"/>
      <c r="C56" s="124"/>
    </row>
    <row r="58" spans="1:16" x14ac:dyDescent="0.2">
      <c r="A58" s="642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</row>
    <row r="59" spans="1:16" x14ac:dyDescent="0.2">
      <c r="A59" s="640"/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  <c r="N59" s="641"/>
      <c r="O59" s="641"/>
      <c r="P59" s="641"/>
    </row>
    <row r="62" spans="1:16" x14ac:dyDescent="0.2">
      <c r="A62" s="642"/>
      <c r="B62" s="641"/>
      <c r="C62" s="641"/>
      <c r="D62" s="641"/>
      <c r="E62" s="641"/>
      <c r="F62" s="641"/>
      <c r="G62" s="641"/>
      <c r="H62" s="641"/>
      <c r="I62" s="641"/>
      <c r="J62" s="641"/>
      <c r="K62" s="641"/>
      <c r="L62" s="641"/>
      <c r="M62" s="641"/>
      <c r="N62" s="641"/>
      <c r="O62" s="641"/>
      <c r="P62" s="641"/>
    </row>
    <row r="67" spans="1:16" x14ac:dyDescent="0.2">
      <c r="A67" s="642"/>
      <c r="B67" s="641"/>
      <c r="C67" s="641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</row>
    <row r="68" spans="1:16" x14ac:dyDescent="0.2">
      <c r="A68" s="640"/>
      <c r="B68" s="64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</row>
    <row r="70" spans="1:16" x14ac:dyDescent="0.2">
      <c r="A70" s="642"/>
      <c r="B70" s="641"/>
      <c r="C70" s="641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</row>
    <row r="73" spans="1:16" x14ac:dyDescent="0.2">
      <c r="A73" s="642"/>
      <c r="B73" s="641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</row>
    <row r="74" spans="1:16" x14ac:dyDescent="0.2">
      <c r="A74" s="640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</row>
    <row r="76" spans="1:16" x14ac:dyDescent="0.2">
      <c r="A76" s="642"/>
      <c r="B76" s="641"/>
      <c r="C76" s="641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</row>
    <row r="77" spans="1:16" x14ac:dyDescent="0.2">
      <c r="A77" s="640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79" spans="1:16" x14ac:dyDescent="0.2">
      <c r="A79" s="642"/>
      <c r="B79" s="641"/>
      <c r="C79" s="641"/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</row>
    <row r="80" spans="1:16" x14ac:dyDescent="0.2">
      <c r="A80" s="640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</sheetData>
  <mergeCells count="70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A36:J36"/>
    <mergeCell ref="A37:P37"/>
    <mergeCell ref="J27:J28"/>
    <mergeCell ref="L27:L28"/>
    <mergeCell ref="M27:M28"/>
    <mergeCell ref="N27:N28"/>
    <mergeCell ref="A30:P30"/>
    <mergeCell ref="I27:I28"/>
    <mergeCell ref="A49:J49"/>
    <mergeCell ref="A50:J50"/>
    <mergeCell ref="A44:J44"/>
    <mergeCell ref="A45:J45"/>
    <mergeCell ref="A42:J42"/>
    <mergeCell ref="A43:P43"/>
    <mergeCell ref="A79:P79"/>
    <mergeCell ref="A80:P80"/>
    <mergeCell ref="B10:K10"/>
    <mergeCell ref="A58:P58"/>
    <mergeCell ref="A68:P68"/>
    <mergeCell ref="A70:P70"/>
    <mergeCell ref="A73:P73"/>
    <mergeCell ref="A74:P74"/>
    <mergeCell ref="A76:P76"/>
    <mergeCell ref="A77:P77"/>
    <mergeCell ref="A59:P59"/>
    <mergeCell ref="A62:P62"/>
    <mergeCell ref="A67:P67"/>
    <mergeCell ref="A46:J46"/>
    <mergeCell ref="A47:J47"/>
    <mergeCell ref="A48:J48"/>
  </mergeCells>
  <pageMargins left="0.19685039370078741" right="0.19685039370078741" top="0.39370078740157483" bottom="0.39370078740157483" header="0.19685039370078741" footer="0.19685039370078741"/>
  <pageSetup paperSize="9" scale="64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108"/>
  <sheetViews>
    <sheetView showGridLines="0" view="pageBreakPreview" topLeftCell="A7" zoomScale="85" zoomScaleNormal="115" zoomScaleSheetLayoutView="8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1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125</v>
      </c>
      <c r="J18" s="668"/>
      <c r="K18" s="667" t="s">
        <v>1108</v>
      </c>
      <c r="L18" s="668"/>
      <c r="M18" s="667" t="s">
        <v>502</v>
      </c>
      <c r="N18" s="668"/>
      <c r="O18" s="667" t="s">
        <v>1108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1100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974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56.25" x14ac:dyDescent="0.2">
      <c r="A31" s="146">
        <v>1</v>
      </c>
      <c r="B31" s="54" t="s">
        <v>88</v>
      </c>
      <c r="C31" s="55" t="s">
        <v>975</v>
      </c>
      <c r="D31" s="56" t="s">
        <v>976</v>
      </c>
      <c r="E31" s="57" t="s">
        <v>977</v>
      </c>
      <c r="F31" s="58">
        <v>0.9</v>
      </c>
      <c r="G31" s="59">
        <v>765.84</v>
      </c>
      <c r="H31" s="59">
        <v>755.76</v>
      </c>
      <c r="I31" s="59">
        <v>10.08</v>
      </c>
      <c r="J31" s="59">
        <v>4.53</v>
      </c>
      <c r="K31" s="59">
        <v>689</v>
      </c>
      <c r="L31" s="59">
        <v>680</v>
      </c>
      <c r="M31" s="59">
        <v>9</v>
      </c>
      <c r="N31" s="59">
        <v>4</v>
      </c>
      <c r="O31" s="58" t="s">
        <v>978</v>
      </c>
      <c r="P31" s="58" t="s">
        <v>979</v>
      </c>
    </row>
    <row r="32" spans="1:16" ht="56.25" x14ac:dyDescent="0.2">
      <c r="A32" s="146">
        <v>2</v>
      </c>
      <c r="B32" s="54" t="s">
        <v>96</v>
      </c>
      <c r="C32" s="55" t="s">
        <v>980</v>
      </c>
      <c r="D32" s="56" t="s">
        <v>981</v>
      </c>
      <c r="E32" s="57" t="s">
        <v>977</v>
      </c>
      <c r="F32" s="58">
        <v>2.15</v>
      </c>
      <c r="G32" s="59">
        <v>614.61</v>
      </c>
      <c r="H32" s="59">
        <v>609.57000000000005</v>
      </c>
      <c r="I32" s="59">
        <v>5.04</v>
      </c>
      <c r="J32" s="59">
        <v>2.27</v>
      </c>
      <c r="K32" s="59">
        <v>1322</v>
      </c>
      <c r="L32" s="59">
        <v>1311</v>
      </c>
      <c r="M32" s="59">
        <v>11</v>
      </c>
      <c r="N32" s="59">
        <v>5</v>
      </c>
      <c r="O32" s="58" t="s">
        <v>982</v>
      </c>
      <c r="P32" s="58" t="s">
        <v>983</v>
      </c>
    </row>
    <row r="33" spans="1:16" ht="22.5" x14ac:dyDescent="0.2">
      <c r="A33" s="146">
        <v>3</v>
      </c>
      <c r="B33" s="54" t="s">
        <v>102</v>
      </c>
      <c r="C33" s="55" t="s">
        <v>984</v>
      </c>
      <c r="D33" s="56" t="s">
        <v>985</v>
      </c>
      <c r="E33" s="57" t="s">
        <v>986</v>
      </c>
      <c r="F33" s="58">
        <v>0.18</v>
      </c>
      <c r="G33" s="59">
        <v>579.23</v>
      </c>
      <c r="H33" s="59">
        <v>570.09</v>
      </c>
      <c r="I33" s="59">
        <v>9.14</v>
      </c>
      <c r="J33" s="59">
        <v>4.1100000000000003</v>
      </c>
      <c r="K33" s="59">
        <v>105</v>
      </c>
      <c r="L33" s="59">
        <v>103</v>
      </c>
      <c r="M33" s="59">
        <v>2</v>
      </c>
      <c r="N33" s="59">
        <v>1</v>
      </c>
      <c r="O33" s="58" t="s">
        <v>987</v>
      </c>
      <c r="P33" s="58" t="s">
        <v>988</v>
      </c>
    </row>
    <row r="34" spans="1:16" ht="22.5" x14ac:dyDescent="0.2">
      <c r="A34" s="146">
        <v>4</v>
      </c>
      <c r="B34" s="54" t="s">
        <v>108</v>
      </c>
      <c r="C34" s="55" t="s">
        <v>989</v>
      </c>
      <c r="D34" s="56" t="s">
        <v>990</v>
      </c>
      <c r="E34" s="57" t="s">
        <v>986</v>
      </c>
      <c r="F34" s="58">
        <v>0.35</v>
      </c>
      <c r="G34" s="59">
        <v>466.3</v>
      </c>
      <c r="H34" s="59">
        <v>458.11</v>
      </c>
      <c r="I34" s="59">
        <v>8.19</v>
      </c>
      <c r="J34" s="59">
        <v>3.68</v>
      </c>
      <c r="K34" s="59">
        <v>163</v>
      </c>
      <c r="L34" s="59">
        <v>160</v>
      </c>
      <c r="M34" s="59">
        <v>3</v>
      </c>
      <c r="N34" s="59">
        <v>1</v>
      </c>
      <c r="O34" s="58" t="s">
        <v>991</v>
      </c>
      <c r="P34" s="58" t="s">
        <v>992</v>
      </c>
    </row>
    <row r="35" spans="1:16" ht="22.5" x14ac:dyDescent="0.2">
      <c r="A35" s="146">
        <v>5</v>
      </c>
      <c r="B35" s="54" t="s">
        <v>114</v>
      </c>
      <c r="C35" s="55" t="s">
        <v>993</v>
      </c>
      <c r="D35" s="56" t="s">
        <v>994</v>
      </c>
      <c r="E35" s="57" t="s">
        <v>986</v>
      </c>
      <c r="F35" s="58">
        <v>0.1</v>
      </c>
      <c r="G35" s="59">
        <v>941.11</v>
      </c>
      <c r="H35" s="59">
        <v>916.22</v>
      </c>
      <c r="I35" s="59">
        <v>24.89</v>
      </c>
      <c r="J35" s="59">
        <v>11.19</v>
      </c>
      <c r="K35" s="59">
        <v>94</v>
      </c>
      <c r="L35" s="59">
        <v>92</v>
      </c>
      <c r="M35" s="59">
        <v>2</v>
      </c>
      <c r="N35" s="59">
        <v>1</v>
      </c>
      <c r="O35" s="58" t="s">
        <v>995</v>
      </c>
      <c r="P35" s="58" t="s">
        <v>996</v>
      </c>
    </row>
    <row r="36" spans="1:16" ht="33.75" x14ac:dyDescent="0.2">
      <c r="A36" s="146">
        <v>6</v>
      </c>
      <c r="B36" s="54" t="s">
        <v>120</v>
      </c>
      <c r="C36" s="55" t="s">
        <v>338</v>
      </c>
      <c r="D36" s="56" t="s">
        <v>339</v>
      </c>
      <c r="E36" s="57" t="s">
        <v>340</v>
      </c>
      <c r="F36" s="58">
        <v>3.7069999999999999</v>
      </c>
      <c r="G36" s="59">
        <v>42.94</v>
      </c>
      <c r="H36" s="58"/>
      <c r="I36" s="59">
        <v>42.94</v>
      </c>
      <c r="J36" s="58"/>
      <c r="K36" s="59">
        <v>159</v>
      </c>
      <c r="L36" s="58"/>
      <c r="M36" s="59">
        <v>159</v>
      </c>
      <c r="N36" s="58"/>
      <c r="O36" s="58" t="s">
        <v>107</v>
      </c>
      <c r="P36" s="58" t="s">
        <v>107</v>
      </c>
    </row>
    <row r="37" spans="1:16" ht="45" x14ac:dyDescent="0.2">
      <c r="A37" s="146">
        <v>7</v>
      </c>
      <c r="B37" s="54" t="s">
        <v>125</v>
      </c>
      <c r="C37" s="55" t="s">
        <v>342</v>
      </c>
      <c r="D37" s="56" t="s">
        <v>343</v>
      </c>
      <c r="E37" s="57" t="s">
        <v>340</v>
      </c>
      <c r="F37" s="58">
        <v>3.7069999999999999</v>
      </c>
      <c r="G37" s="59">
        <v>10.86</v>
      </c>
      <c r="H37" s="58"/>
      <c r="I37" s="59">
        <v>10.86</v>
      </c>
      <c r="J37" s="58"/>
      <c r="K37" s="59">
        <v>40</v>
      </c>
      <c r="L37" s="58"/>
      <c r="M37" s="59">
        <v>40</v>
      </c>
      <c r="N37" s="58"/>
      <c r="O37" s="58" t="s">
        <v>107</v>
      </c>
      <c r="P37" s="58" t="s">
        <v>107</v>
      </c>
    </row>
    <row r="38" spans="1:16" x14ac:dyDescent="0.2">
      <c r="A38" s="644" t="s">
        <v>997</v>
      </c>
      <c r="B38" s="645"/>
      <c r="C38" s="645"/>
      <c r="D38" s="645"/>
      <c r="E38" s="645"/>
      <c r="F38" s="645"/>
      <c r="G38" s="645"/>
      <c r="H38" s="645"/>
      <c r="I38" s="645"/>
      <c r="J38" s="645"/>
      <c r="K38" s="60">
        <v>5496</v>
      </c>
      <c r="L38" s="58"/>
      <c r="M38" s="58"/>
      <c r="N38" s="58"/>
      <c r="O38" s="60">
        <v>264.39999999999998</v>
      </c>
      <c r="P38" s="60">
        <v>0.85</v>
      </c>
    </row>
    <row r="39" spans="1:16" ht="19.149999999999999" customHeight="1" x14ac:dyDescent="0.2">
      <c r="A39" s="647" t="s">
        <v>998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</row>
    <row r="40" spans="1:16" ht="33.75" x14ac:dyDescent="0.2">
      <c r="A40" s="146">
        <v>8</v>
      </c>
      <c r="B40" s="54" t="s">
        <v>128</v>
      </c>
      <c r="C40" s="55" t="s">
        <v>999</v>
      </c>
      <c r="D40" s="56" t="s">
        <v>1000</v>
      </c>
      <c r="E40" s="57" t="s">
        <v>1001</v>
      </c>
      <c r="F40" s="58">
        <v>0.51200000000000001</v>
      </c>
      <c r="G40" s="59">
        <v>1258.18</v>
      </c>
      <c r="H40" s="59">
        <v>1258.18</v>
      </c>
      <c r="I40" s="58"/>
      <c r="J40" s="58"/>
      <c r="K40" s="59">
        <v>644</v>
      </c>
      <c r="L40" s="59">
        <v>644</v>
      </c>
      <c r="M40" s="58"/>
      <c r="N40" s="58"/>
      <c r="O40" s="58" t="s">
        <v>1002</v>
      </c>
      <c r="P40" s="58" t="s">
        <v>107</v>
      </c>
    </row>
    <row r="41" spans="1:16" ht="22.5" x14ac:dyDescent="0.2">
      <c r="A41" s="146">
        <v>9</v>
      </c>
      <c r="B41" s="54" t="s">
        <v>134</v>
      </c>
      <c r="C41" s="55" t="s">
        <v>1003</v>
      </c>
      <c r="D41" s="56" t="s">
        <v>1004</v>
      </c>
      <c r="E41" s="57" t="s">
        <v>1005</v>
      </c>
      <c r="F41" s="58">
        <v>3.2000000000000001E-2</v>
      </c>
      <c r="G41" s="59">
        <v>727.36</v>
      </c>
      <c r="H41" s="59">
        <v>87.21</v>
      </c>
      <c r="I41" s="59">
        <v>33.61</v>
      </c>
      <c r="J41" s="59">
        <v>3.69</v>
      </c>
      <c r="K41" s="59">
        <v>23</v>
      </c>
      <c r="L41" s="59">
        <v>3</v>
      </c>
      <c r="M41" s="59">
        <v>1</v>
      </c>
      <c r="N41" s="58"/>
      <c r="O41" s="58" t="s">
        <v>1006</v>
      </c>
      <c r="P41" s="58" t="s">
        <v>1007</v>
      </c>
    </row>
    <row r="42" spans="1:16" ht="33.75" x14ac:dyDescent="0.2">
      <c r="A42" s="146">
        <v>10</v>
      </c>
      <c r="B42" s="54" t="s">
        <v>140</v>
      </c>
      <c r="C42" s="55" t="s">
        <v>1008</v>
      </c>
      <c r="D42" s="56" t="s">
        <v>1009</v>
      </c>
      <c r="E42" s="57" t="s">
        <v>945</v>
      </c>
      <c r="F42" s="58">
        <v>0.4</v>
      </c>
      <c r="G42" s="59">
        <v>3491.37</v>
      </c>
      <c r="H42" s="59">
        <v>549.92999999999995</v>
      </c>
      <c r="I42" s="59">
        <v>42.09</v>
      </c>
      <c r="J42" s="59">
        <v>3.6</v>
      </c>
      <c r="K42" s="59">
        <v>1397</v>
      </c>
      <c r="L42" s="59">
        <v>220</v>
      </c>
      <c r="M42" s="59">
        <v>17</v>
      </c>
      <c r="N42" s="59">
        <v>1</v>
      </c>
      <c r="O42" s="58" t="s">
        <v>1010</v>
      </c>
      <c r="P42" s="58" t="s">
        <v>1011</v>
      </c>
    </row>
    <row r="43" spans="1:16" ht="22.5" x14ac:dyDescent="0.2">
      <c r="A43" s="146">
        <v>11</v>
      </c>
      <c r="B43" s="54" t="s">
        <v>144</v>
      </c>
      <c r="C43" s="55" t="s">
        <v>1012</v>
      </c>
      <c r="D43" s="56" t="s">
        <v>1013</v>
      </c>
      <c r="E43" s="57" t="s">
        <v>1014</v>
      </c>
      <c r="F43" s="58">
        <v>-39.92</v>
      </c>
      <c r="G43" s="59">
        <v>28.47</v>
      </c>
      <c r="H43" s="58"/>
      <c r="I43" s="58"/>
      <c r="J43" s="58"/>
      <c r="K43" s="59">
        <v>-1137</v>
      </c>
      <c r="L43" s="58"/>
      <c r="M43" s="58"/>
      <c r="N43" s="58"/>
      <c r="O43" s="58" t="s">
        <v>107</v>
      </c>
      <c r="P43" s="58" t="s">
        <v>107</v>
      </c>
    </row>
    <row r="44" spans="1:16" ht="33.75" x14ac:dyDescent="0.2">
      <c r="A44" s="146">
        <v>12</v>
      </c>
      <c r="B44" s="54" t="s">
        <v>149</v>
      </c>
      <c r="C44" s="55" t="s">
        <v>1015</v>
      </c>
      <c r="D44" s="56" t="s">
        <v>1016</v>
      </c>
      <c r="E44" s="57" t="s">
        <v>525</v>
      </c>
      <c r="F44" s="58">
        <v>40</v>
      </c>
      <c r="G44" s="59">
        <v>28.47</v>
      </c>
      <c r="H44" s="58"/>
      <c r="I44" s="58"/>
      <c r="J44" s="58"/>
      <c r="K44" s="59">
        <v>1139</v>
      </c>
      <c r="L44" s="58"/>
      <c r="M44" s="58"/>
      <c r="N44" s="58"/>
      <c r="O44" s="58" t="s">
        <v>107</v>
      </c>
      <c r="P44" s="58" t="s">
        <v>107</v>
      </c>
    </row>
    <row r="45" spans="1:16" ht="22.5" x14ac:dyDescent="0.2">
      <c r="A45" s="146">
        <v>13</v>
      </c>
      <c r="B45" s="54" t="s">
        <v>156</v>
      </c>
      <c r="C45" s="55" t="s">
        <v>1017</v>
      </c>
      <c r="D45" s="56" t="s">
        <v>1018</v>
      </c>
      <c r="E45" s="57" t="s">
        <v>1001</v>
      </c>
      <c r="F45" s="58">
        <v>0.48</v>
      </c>
      <c r="G45" s="59">
        <v>694.73</v>
      </c>
      <c r="H45" s="59">
        <v>694.73</v>
      </c>
      <c r="I45" s="58"/>
      <c r="J45" s="58"/>
      <c r="K45" s="59">
        <v>333</v>
      </c>
      <c r="L45" s="59">
        <v>333</v>
      </c>
      <c r="M45" s="58"/>
      <c r="N45" s="58"/>
      <c r="O45" s="58" t="s">
        <v>1019</v>
      </c>
      <c r="P45" s="58" t="s">
        <v>107</v>
      </c>
    </row>
    <row r="46" spans="1:16" x14ac:dyDescent="0.2">
      <c r="A46" s="644" t="s">
        <v>1020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0">
        <v>3893</v>
      </c>
      <c r="L46" s="58"/>
      <c r="M46" s="58"/>
      <c r="N46" s="58"/>
      <c r="O46" s="60">
        <v>143.99</v>
      </c>
      <c r="P46" s="60">
        <v>0.12</v>
      </c>
    </row>
    <row r="47" spans="1:16" ht="19.149999999999999" customHeight="1" x14ac:dyDescent="0.2">
      <c r="A47" s="647" t="s">
        <v>1021</v>
      </c>
      <c r="B47" s="645"/>
      <c r="C47" s="645"/>
      <c r="D47" s="645"/>
      <c r="E47" s="645"/>
      <c r="F47" s="645"/>
      <c r="G47" s="645"/>
      <c r="H47" s="645"/>
      <c r="I47" s="645"/>
      <c r="J47" s="645"/>
      <c r="K47" s="645"/>
      <c r="L47" s="645"/>
      <c r="M47" s="645"/>
      <c r="N47" s="645"/>
      <c r="O47" s="645"/>
      <c r="P47" s="645"/>
    </row>
    <row r="48" spans="1:16" ht="33.75" x14ac:dyDescent="0.2">
      <c r="A48" s="146">
        <v>14</v>
      </c>
      <c r="B48" s="54" t="s">
        <v>159</v>
      </c>
      <c r="C48" s="55" t="s">
        <v>1022</v>
      </c>
      <c r="D48" s="56" t="s">
        <v>1023</v>
      </c>
      <c r="E48" s="57" t="s">
        <v>945</v>
      </c>
      <c r="F48" s="58">
        <v>1.7</v>
      </c>
      <c r="G48" s="59">
        <v>1675.01</v>
      </c>
      <c r="H48" s="59">
        <v>590.21</v>
      </c>
      <c r="I48" s="59">
        <v>9.86</v>
      </c>
      <c r="J48" s="59">
        <v>0.77</v>
      </c>
      <c r="K48" s="59">
        <v>2847</v>
      </c>
      <c r="L48" s="59">
        <v>1003</v>
      </c>
      <c r="M48" s="59">
        <v>17</v>
      </c>
      <c r="N48" s="59">
        <v>1</v>
      </c>
      <c r="O48" s="58" t="s">
        <v>1024</v>
      </c>
      <c r="P48" s="58" t="s">
        <v>1025</v>
      </c>
    </row>
    <row r="49" spans="1:16" ht="22.5" x14ac:dyDescent="0.2">
      <c r="A49" s="146">
        <v>15</v>
      </c>
      <c r="B49" s="54" t="s">
        <v>161</v>
      </c>
      <c r="C49" s="55" t="s">
        <v>1026</v>
      </c>
      <c r="D49" s="56" t="s">
        <v>1027</v>
      </c>
      <c r="E49" s="57" t="s">
        <v>1014</v>
      </c>
      <c r="F49" s="58">
        <v>-169.66</v>
      </c>
      <c r="G49" s="59">
        <v>10.5</v>
      </c>
      <c r="H49" s="58"/>
      <c r="I49" s="58"/>
      <c r="J49" s="58"/>
      <c r="K49" s="59">
        <v>-1781</v>
      </c>
      <c r="L49" s="58"/>
      <c r="M49" s="58"/>
      <c r="N49" s="58"/>
      <c r="O49" s="58" t="s">
        <v>107</v>
      </c>
      <c r="P49" s="58" t="s">
        <v>107</v>
      </c>
    </row>
    <row r="50" spans="1:16" ht="33.75" x14ac:dyDescent="0.2">
      <c r="A50" s="146">
        <v>16</v>
      </c>
      <c r="B50" s="54" t="s">
        <v>164</v>
      </c>
      <c r="C50" s="55" t="s">
        <v>1028</v>
      </c>
      <c r="D50" s="56" t="s">
        <v>1029</v>
      </c>
      <c r="E50" s="57" t="s">
        <v>525</v>
      </c>
      <c r="F50" s="58">
        <v>170</v>
      </c>
      <c r="G50" s="59">
        <v>10.5</v>
      </c>
      <c r="H50" s="58"/>
      <c r="I50" s="58"/>
      <c r="J50" s="58"/>
      <c r="K50" s="59">
        <v>1785</v>
      </c>
      <c r="L50" s="58"/>
      <c r="M50" s="58"/>
      <c r="N50" s="58"/>
      <c r="O50" s="58" t="s">
        <v>107</v>
      </c>
      <c r="P50" s="58" t="s">
        <v>107</v>
      </c>
    </row>
    <row r="51" spans="1:16" ht="33.75" x14ac:dyDescent="0.2">
      <c r="A51" s="146">
        <v>17</v>
      </c>
      <c r="B51" s="54" t="s">
        <v>169</v>
      </c>
      <c r="C51" s="55" t="s">
        <v>1008</v>
      </c>
      <c r="D51" s="56" t="s">
        <v>1009</v>
      </c>
      <c r="E51" s="57" t="s">
        <v>945</v>
      </c>
      <c r="F51" s="58">
        <v>0.85</v>
      </c>
      <c r="G51" s="59">
        <v>3491.37</v>
      </c>
      <c r="H51" s="59">
        <v>549.92999999999995</v>
      </c>
      <c r="I51" s="59">
        <v>42.09</v>
      </c>
      <c r="J51" s="59">
        <v>3.6</v>
      </c>
      <c r="K51" s="59">
        <v>2967</v>
      </c>
      <c r="L51" s="59">
        <v>467</v>
      </c>
      <c r="M51" s="59">
        <v>36</v>
      </c>
      <c r="N51" s="59">
        <v>3</v>
      </c>
      <c r="O51" s="58" t="s">
        <v>1030</v>
      </c>
      <c r="P51" s="58" t="s">
        <v>1031</v>
      </c>
    </row>
    <row r="52" spans="1:16" ht="22.5" x14ac:dyDescent="0.2">
      <c r="A52" s="146">
        <v>18</v>
      </c>
      <c r="B52" s="54" t="s">
        <v>171</v>
      </c>
      <c r="C52" s="55" t="s">
        <v>1012</v>
      </c>
      <c r="D52" s="56" t="s">
        <v>1013</v>
      </c>
      <c r="E52" s="57" t="s">
        <v>1014</v>
      </c>
      <c r="F52" s="58">
        <v>-84.83</v>
      </c>
      <c r="G52" s="59">
        <v>28.47</v>
      </c>
      <c r="H52" s="58"/>
      <c r="I52" s="58"/>
      <c r="J52" s="58"/>
      <c r="K52" s="59">
        <v>-2415</v>
      </c>
      <c r="L52" s="58"/>
      <c r="M52" s="58"/>
      <c r="N52" s="58"/>
      <c r="O52" s="58" t="s">
        <v>107</v>
      </c>
      <c r="P52" s="58" t="s">
        <v>107</v>
      </c>
    </row>
    <row r="53" spans="1:16" ht="33.75" x14ac:dyDescent="0.2">
      <c r="A53" s="146">
        <v>19</v>
      </c>
      <c r="B53" s="54" t="s">
        <v>174</v>
      </c>
      <c r="C53" s="55" t="s">
        <v>1015</v>
      </c>
      <c r="D53" s="56" t="s">
        <v>1016</v>
      </c>
      <c r="E53" s="57" t="s">
        <v>525</v>
      </c>
      <c r="F53" s="58">
        <v>85</v>
      </c>
      <c r="G53" s="59">
        <v>28.47</v>
      </c>
      <c r="H53" s="58"/>
      <c r="I53" s="58"/>
      <c r="J53" s="58"/>
      <c r="K53" s="59">
        <v>2420</v>
      </c>
      <c r="L53" s="58"/>
      <c r="M53" s="58"/>
      <c r="N53" s="58"/>
      <c r="O53" s="58" t="s">
        <v>107</v>
      </c>
      <c r="P53" s="58" t="s">
        <v>107</v>
      </c>
    </row>
    <row r="54" spans="1:16" x14ac:dyDescent="0.2">
      <c r="A54" s="644" t="s">
        <v>1032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0">
        <v>8561</v>
      </c>
      <c r="L54" s="58"/>
      <c r="M54" s="58"/>
      <c r="N54" s="58"/>
      <c r="O54" s="60">
        <v>149.32</v>
      </c>
      <c r="P54" s="60">
        <v>0.34</v>
      </c>
    </row>
    <row r="55" spans="1:16" ht="19.149999999999999" customHeight="1" x14ac:dyDescent="0.2">
      <c r="A55" s="647" t="s">
        <v>1033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</row>
    <row r="56" spans="1:16" ht="33.75" x14ac:dyDescent="0.2">
      <c r="A56" s="146">
        <v>20</v>
      </c>
      <c r="B56" s="54" t="s">
        <v>329</v>
      </c>
      <c r="C56" s="55" t="s">
        <v>999</v>
      </c>
      <c r="D56" s="56" t="s">
        <v>1000</v>
      </c>
      <c r="E56" s="57" t="s">
        <v>1001</v>
      </c>
      <c r="F56" s="58">
        <v>0.1024</v>
      </c>
      <c r="G56" s="59">
        <v>1258.18</v>
      </c>
      <c r="H56" s="59">
        <v>1258.18</v>
      </c>
      <c r="I56" s="58"/>
      <c r="J56" s="58"/>
      <c r="K56" s="59">
        <v>129</v>
      </c>
      <c r="L56" s="59">
        <v>129</v>
      </c>
      <c r="M56" s="58"/>
      <c r="N56" s="58"/>
      <c r="O56" s="58" t="s">
        <v>1034</v>
      </c>
      <c r="P56" s="58" t="s">
        <v>107</v>
      </c>
    </row>
    <row r="57" spans="1:16" ht="22.5" x14ac:dyDescent="0.2">
      <c r="A57" s="146">
        <v>21</v>
      </c>
      <c r="B57" s="54" t="s">
        <v>337</v>
      </c>
      <c r="C57" s="55" t="s">
        <v>1003</v>
      </c>
      <c r="D57" s="56" t="s">
        <v>1004</v>
      </c>
      <c r="E57" s="57" t="s">
        <v>1005</v>
      </c>
      <c r="F57" s="58">
        <v>6.4000000000000001E-2</v>
      </c>
      <c r="G57" s="59">
        <v>727.36</v>
      </c>
      <c r="H57" s="59">
        <v>87.21</v>
      </c>
      <c r="I57" s="59">
        <v>33.61</v>
      </c>
      <c r="J57" s="59">
        <v>3.69</v>
      </c>
      <c r="K57" s="59">
        <v>47</v>
      </c>
      <c r="L57" s="59">
        <v>6</v>
      </c>
      <c r="M57" s="59">
        <v>2</v>
      </c>
      <c r="N57" s="58"/>
      <c r="O57" s="58" t="s">
        <v>1035</v>
      </c>
      <c r="P57" s="58" t="s">
        <v>1036</v>
      </c>
    </row>
    <row r="58" spans="1:16" ht="33.75" x14ac:dyDescent="0.2">
      <c r="A58" s="146">
        <v>22</v>
      </c>
      <c r="B58" s="54" t="s">
        <v>341</v>
      </c>
      <c r="C58" s="55" t="s">
        <v>1008</v>
      </c>
      <c r="D58" s="56" t="s">
        <v>1009</v>
      </c>
      <c r="E58" s="57" t="s">
        <v>945</v>
      </c>
      <c r="F58" s="58">
        <v>0.08</v>
      </c>
      <c r="G58" s="59">
        <v>3491.37</v>
      </c>
      <c r="H58" s="59">
        <v>549.92999999999995</v>
      </c>
      <c r="I58" s="59">
        <v>42.09</v>
      </c>
      <c r="J58" s="59">
        <v>3.6</v>
      </c>
      <c r="K58" s="59">
        <v>279</v>
      </c>
      <c r="L58" s="59">
        <v>44</v>
      </c>
      <c r="M58" s="59">
        <v>3</v>
      </c>
      <c r="N58" s="58"/>
      <c r="O58" s="58" t="s">
        <v>1037</v>
      </c>
      <c r="P58" s="58" t="s">
        <v>1038</v>
      </c>
    </row>
    <row r="59" spans="1:16" ht="22.5" x14ac:dyDescent="0.2">
      <c r="A59" s="146">
        <v>23</v>
      </c>
      <c r="B59" s="54" t="s">
        <v>716</v>
      </c>
      <c r="C59" s="55" t="s">
        <v>1012</v>
      </c>
      <c r="D59" s="56" t="s">
        <v>1013</v>
      </c>
      <c r="E59" s="57" t="s">
        <v>1014</v>
      </c>
      <c r="F59" s="58">
        <v>-7.984</v>
      </c>
      <c r="G59" s="59">
        <v>28.47</v>
      </c>
      <c r="H59" s="58"/>
      <c r="I59" s="58"/>
      <c r="J59" s="58"/>
      <c r="K59" s="59">
        <v>-227</v>
      </c>
      <c r="L59" s="58"/>
      <c r="M59" s="58"/>
      <c r="N59" s="58"/>
      <c r="O59" s="58" t="s">
        <v>107</v>
      </c>
      <c r="P59" s="58" t="s">
        <v>107</v>
      </c>
    </row>
    <row r="60" spans="1:16" ht="33.75" x14ac:dyDescent="0.2">
      <c r="A60" s="146">
        <v>24</v>
      </c>
      <c r="B60" s="54" t="s">
        <v>719</v>
      </c>
      <c r="C60" s="55" t="s">
        <v>1015</v>
      </c>
      <c r="D60" s="56" t="s">
        <v>1016</v>
      </c>
      <c r="E60" s="57" t="s">
        <v>525</v>
      </c>
      <c r="F60" s="58">
        <v>8</v>
      </c>
      <c r="G60" s="59">
        <v>28.47</v>
      </c>
      <c r="H60" s="58"/>
      <c r="I60" s="58"/>
      <c r="J60" s="58"/>
      <c r="K60" s="59">
        <v>228</v>
      </c>
      <c r="L60" s="58"/>
      <c r="M60" s="58"/>
      <c r="N60" s="58"/>
      <c r="O60" s="58" t="s">
        <v>107</v>
      </c>
      <c r="P60" s="58" t="s">
        <v>107</v>
      </c>
    </row>
    <row r="61" spans="1:16" ht="22.5" x14ac:dyDescent="0.2">
      <c r="A61" s="146">
        <v>25</v>
      </c>
      <c r="B61" s="54" t="s">
        <v>722</v>
      </c>
      <c r="C61" s="55" t="s">
        <v>1017</v>
      </c>
      <c r="D61" s="56" t="s">
        <v>1018</v>
      </c>
      <c r="E61" s="57" t="s">
        <v>1001</v>
      </c>
      <c r="F61" s="58">
        <v>9.6000000000000002E-2</v>
      </c>
      <c r="G61" s="59">
        <v>694.73</v>
      </c>
      <c r="H61" s="59">
        <v>694.73</v>
      </c>
      <c r="I61" s="58"/>
      <c r="J61" s="58"/>
      <c r="K61" s="59">
        <v>67</v>
      </c>
      <c r="L61" s="59">
        <v>67</v>
      </c>
      <c r="M61" s="58"/>
      <c r="N61" s="58"/>
      <c r="O61" s="58" t="s">
        <v>1039</v>
      </c>
      <c r="P61" s="58" t="s">
        <v>107</v>
      </c>
    </row>
    <row r="62" spans="1:16" x14ac:dyDescent="0.2">
      <c r="A62" s="644" t="s">
        <v>1040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0">
        <v>834</v>
      </c>
      <c r="L62" s="58"/>
      <c r="M62" s="58"/>
      <c r="N62" s="58"/>
      <c r="O62" s="60">
        <v>29.39</v>
      </c>
      <c r="P62" s="60">
        <v>0.04</v>
      </c>
    </row>
    <row r="63" spans="1:16" ht="19.149999999999999" customHeight="1" x14ac:dyDescent="0.2">
      <c r="A63" s="647" t="s">
        <v>1041</v>
      </c>
      <c r="B63" s="645"/>
      <c r="C63" s="645"/>
      <c r="D63" s="645"/>
      <c r="E63" s="645"/>
      <c r="F63" s="645"/>
      <c r="G63" s="645"/>
      <c r="H63" s="645"/>
      <c r="I63" s="645"/>
      <c r="J63" s="645"/>
      <c r="K63" s="645"/>
      <c r="L63" s="645"/>
      <c r="M63" s="645"/>
      <c r="N63" s="645"/>
      <c r="O63" s="645"/>
      <c r="P63" s="645"/>
    </row>
    <row r="64" spans="1:16" ht="33.75" x14ac:dyDescent="0.2">
      <c r="A64" s="146">
        <v>26</v>
      </c>
      <c r="B64" s="54" t="s">
        <v>723</v>
      </c>
      <c r="C64" s="55" t="s">
        <v>1022</v>
      </c>
      <c r="D64" s="56" t="s">
        <v>1023</v>
      </c>
      <c r="E64" s="57" t="s">
        <v>945</v>
      </c>
      <c r="F64" s="58">
        <v>0.45</v>
      </c>
      <c r="G64" s="59">
        <v>1675.01</v>
      </c>
      <c r="H64" s="59">
        <v>590.21</v>
      </c>
      <c r="I64" s="59">
        <v>9.86</v>
      </c>
      <c r="J64" s="59">
        <v>0.77</v>
      </c>
      <c r="K64" s="59">
        <v>754</v>
      </c>
      <c r="L64" s="59">
        <v>266</v>
      </c>
      <c r="M64" s="59">
        <v>4</v>
      </c>
      <c r="N64" s="58"/>
      <c r="O64" s="58" t="s">
        <v>1042</v>
      </c>
      <c r="P64" s="58" t="s">
        <v>1043</v>
      </c>
    </row>
    <row r="65" spans="1:16" ht="22.5" x14ac:dyDescent="0.2">
      <c r="A65" s="146">
        <v>27</v>
      </c>
      <c r="B65" s="54" t="s">
        <v>726</v>
      </c>
      <c r="C65" s="55" t="s">
        <v>1026</v>
      </c>
      <c r="D65" s="56" t="s">
        <v>1027</v>
      </c>
      <c r="E65" s="57" t="s">
        <v>1014</v>
      </c>
      <c r="F65" s="58">
        <v>-44.91</v>
      </c>
      <c r="G65" s="59">
        <v>10.5</v>
      </c>
      <c r="H65" s="58"/>
      <c r="I65" s="58"/>
      <c r="J65" s="58"/>
      <c r="K65" s="59">
        <v>-472</v>
      </c>
      <c r="L65" s="58"/>
      <c r="M65" s="58"/>
      <c r="N65" s="58"/>
      <c r="O65" s="58" t="s">
        <v>107</v>
      </c>
      <c r="P65" s="58" t="s">
        <v>107</v>
      </c>
    </row>
    <row r="66" spans="1:16" ht="33.75" x14ac:dyDescent="0.2">
      <c r="A66" s="146">
        <v>28</v>
      </c>
      <c r="B66" s="54" t="s">
        <v>727</v>
      </c>
      <c r="C66" s="55" t="s">
        <v>1028</v>
      </c>
      <c r="D66" s="56" t="s">
        <v>1029</v>
      </c>
      <c r="E66" s="57" t="s">
        <v>525</v>
      </c>
      <c r="F66" s="58">
        <v>44.91</v>
      </c>
      <c r="G66" s="59">
        <v>10.5</v>
      </c>
      <c r="H66" s="58"/>
      <c r="I66" s="58"/>
      <c r="J66" s="58"/>
      <c r="K66" s="59">
        <v>472</v>
      </c>
      <c r="L66" s="58"/>
      <c r="M66" s="58"/>
      <c r="N66" s="58"/>
      <c r="O66" s="58" t="s">
        <v>107</v>
      </c>
      <c r="P66" s="58" t="s">
        <v>107</v>
      </c>
    </row>
    <row r="67" spans="1:16" ht="33.75" x14ac:dyDescent="0.2">
      <c r="A67" s="146">
        <v>29</v>
      </c>
      <c r="B67" s="54" t="s">
        <v>728</v>
      </c>
      <c r="C67" s="55" t="s">
        <v>1008</v>
      </c>
      <c r="D67" s="56" t="s">
        <v>1009</v>
      </c>
      <c r="E67" s="57" t="s">
        <v>945</v>
      </c>
      <c r="F67" s="58">
        <v>0.05</v>
      </c>
      <c r="G67" s="59">
        <v>3491.37</v>
      </c>
      <c r="H67" s="59">
        <v>549.92999999999995</v>
      </c>
      <c r="I67" s="59">
        <v>42.09</v>
      </c>
      <c r="J67" s="59">
        <v>3.6</v>
      </c>
      <c r="K67" s="59">
        <v>174</v>
      </c>
      <c r="L67" s="59">
        <v>27</v>
      </c>
      <c r="M67" s="59">
        <v>2</v>
      </c>
      <c r="N67" s="58"/>
      <c r="O67" s="58" t="s">
        <v>1044</v>
      </c>
      <c r="P67" s="58" t="s">
        <v>1045</v>
      </c>
    </row>
    <row r="68" spans="1:16" ht="22.5" x14ac:dyDescent="0.2">
      <c r="A68" s="146">
        <v>30</v>
      </c>
      <c r="B68" s="54" t="s">
        <v>733</v>
      </c>
      <c r="C68" s="55" t="s">
        <v>1012</v>
      </c>
      <c r="D68" s="56" t="s">
        <v>1013</v>
      </c>
      <c r="E68" s="57" t="s">
        <v>1014</v>
      </c>
      <c r="F68" s="58">
        <v>-4.99</v>
      </c>
      <c r="G68" s="59">
        <v>28.47</v>
      </c>
      <c r="H68" s="58"/>
      <c r="I68" s="58"/>
      <c r="J68" s="58"/>
      <c r="K68" s="59">
        <v>-142</v>
      </c>
      <c r="L68" s="58"/>
      <c r="M68" s="58"/>
      <c r="N68" s="58"/>
      <c r="O68" s="58" t="s">
        <v>107</v>
      </c>
      <c r="P68" s="58" t="s">
        <v>107</v>
      </c>
    </row>
    <row r="69" spans="1:16" ht="33.75" x14ac:dyDescent="0.2">
      <c r="A69" s="146">
        <v>31</v>
      </c>
      <c r="B69" s="54" t="s">
        <v>736</v>
      </c>
      <c r="C69" s="55" t="s">
        <v>1015</v>
      </c>
      <c r="D69" s="56" t="s">
        <v>1016</v>
      </c>
      <c r="E69" s="57" t="s">
        <v>525</v>
      </c>
      <c r="F69" s="58">
        <v>4.99</v>
      </c>
      <c r="G69" s="59">
        <v>28.47</v>
      </c>
      <c r="H69" s="58"/>
      <c r="I69" s="58"/>
      <c r="J69" s="58"/>
      <c r="K69" s="59">
        <v>142</v>
      </c>
      <c r="L69" s="58"/>
      <c r="M69" s="58"/>
      <c r="N69" s="58"/>
      <c r="O69" s="58" t="s">
        <v>107</v>
      </c>
      <c r="P69" s="58" t="s">
        <v>107</v>
      </c>
    </row>
    <row r="70" spans="1:16" x14ac:dyDescent="0.2">
      <c r="A70" s="644" t="s">
        <v>1046</v>
      </c>
      <c r="B70" s="645"/>
      <c r="C70" s="645"/>
      <c r="D70" s="645"/>
      <c r="E70" s="645"/>
      <c r="F70" s="645"/>
      <c r="G70" s="645"/>
      <c r="H70" s="645"/>
      <c r="I70" s="645"/>
      <c r="J70" s="645"/>
      <c r="K70" s="60">
        <v>1473</v>
      </c>
      <c r="L70" s="58"/>
      <c r="M70" s="58"/>
      <c r="N70" s="58"/>
      <c r="O70" s="60">
        <v>29.75</v>
      </c>
      <c r="P70" s="60">
        <v>0.04</v>
      </c>
    </row>
    <row r="71" spans="1:16" x14ac:dyDescent="0.2">
      <c r="A71" s="648" t="s">
        <v>345</v>
      </c>
      <c r="B71" s="649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</row>
    <row r="72" spans="1:16" x14ac:dyDescent="0.2">
      <c r="A72" s="646" t="s">
        <v>346</v>
      </c>
      <c r="B72" s="645"/>
      <c r="C72" s="645"/>
      <c r="D72" s="645"/>
      <c r="E72" s="645"/>
      <c r="F72" s="645"/>
      <c r="G72" s="645"/>
      <c r="H72" s="645"/>
      <c r="I72" s="645"/>
      <c r="J72" s="645"/>
      <c r="K72" s="58">
        <v>20257</v>
      </c>
      <c r="L72" s="58"/>
      <c r="M72" s="58"/>
      <c r="N72" s="58"/>
      <c r="O72" s="58">
        <v>616.85</v>
      </c>
      <c r="P72" s="58">
        <v>1.39</v>
      </c>
    </row>
    <row r="73" spans="1:16" x14ac:dyDescent="0.2">
      <c r="A73" s="646" t="s">
        <v>347</v>
      </c>
      <c r="B73" s="645"/>
      <c r="C73" s="645"/>
      <c r="D73" s="645"/>
      <c r="E73" s="645"/>
      <c r="F73" s="645"/>
      <c r="G73" s="645"/>
      <c r="H73" s="645"/>
      <c r="I73" s="645"/>
      <c r="J73" s="645"/>
      <c r="K73" s="58">
        <f>ROUND(K72*6.96,0)</f>
        <v>140989</v>
      </c>
      <c r="L73" s="58"/>
      <c r="M73" s="58"/>
      <c r="N73" s="58"/>
      <c r="O73" s="58"/>
      <c r="P73" s="58"/>
    </row>
    <row r="74" spans="1:16" x14ac:dyDescent="0.2">
      <c r="A74" s="646" t="s">
        <v>348</v>
      </c>
      <c r="B74" s="645"/>
      <c r="C74" s="645"/>
      <c r="D74" s="645"/>
      <c r="E74" s="645"/>
      <c r="F74" s="645"/>
      <c r="G74" s="645"/>
      <c r="H74" s="645"/>
      <c r="I74" s="645"/>
      <c r="J74" s="645"/>
      <c r="K74" s="61">
        <f>ROUND(K73*1.1532377,2)</f>
        <v>162593.82999999999</v>
      </c>
      <c r="L74" s="58"/>
      <c r="M74" s="58"/>
      <c r="N74" s="58"/>
      <c r="O74" s="58">
        <v>3684.45</v>
      </c>
      <c r="P74" s="58">
        <v>43.05</v>
      </c>
    </row>
    <row r="75" spans="1:16" x14ac:dyDescent="0.2">
      <c r="A75" s="646" t="s">
        <v>349</v>
      </c>
      <c r="B75" s="645"/>
      <c r="C75" s="645"/>
      <c r="D75" s="645"/>
      <c r="E75" s="645"/>
      <c r="F75" s="645"/>
      <c r="G75" s="645"/>
      <c r="H75" s="645"/>
      <c r="I75" s="645"/>
      <c r="J75" s="645"/>
      <c r="K75" s="61">
        <f>ROUND(K74*0.845,2)</f>
        <v>137391.79</v>
      </c>
      <c r="L75" s="58"/>
      <c r="M75" s="58"/>
      <c r="N75" s="58"/>
      <c r="O75" s="58">
        <v>3684.45</v>
      </c>
      <c r="P75" s="58">
        <v>43.05</v>
      </c>
    </row>
    <row r="76" spans="1:16" x14ac:dyDescent="0.2">
      <c r="A76" s="644" t="s">
        <v>350</v>
      </c>
      <c r="B76" s="645"/>
      <c r="C76" s="645"/>
      <c r="D76" s="645"/>
      <c r="E76" s="645"/>
      <c r="F76" s="645"/>
      <c r="G76" s="645"/>
      <c r="H76" s="645"/>
      <c r="I76" s="645"/>
      <c r="J76" s="645"/>
      <c r="K76" s="62">
        <f>ROUND(K75,2)</f>
        <v>137391.79</v>
      </c>
      <c r="L76" s="58"/>
      <c r="M76" s="58"/>
      <c r="N76" s="58"/>
      <c r="O76" s="60">
        <v>3684.45</v>
      </c>
      <c r="P76" s="60">
        <v>43.05</v>
      </c>
    </row>
    <row r="77" spans="1:16" x14ac:dyDescent="0.2">
      <c r="A77" s="644" t="s">
        <v>48</v>
      </c>
      <c r="B77" s="645"/>
      <c r="C77" s="645"/>
      <c r="D77" s="645"/>
      <c r="E77" s="645"/>
      <c r="F77" s="645"/>
      <c r="G77" s="645"/>
      <c r="H77" s="645"/>
      <c r="I77" s="645"/>
      <c r="J77" s="645"/>
      <c r="K77" s="62">
        <f>ROUND(K76*0.2,2)</f>
        <v>27478.36</v>
      </c>
      <c r="L77" s="58"/>
      <c r="M77" s="58"/>
      <c r="N77" s="58"/>
      <c r="O77" s="60">
        <v>3684.45</v>
      </c>
      <c r="P77" s="60">
        <v>43.05</v>
      </c>
    </row>
    <row r="78" spans="1:16" x14ac:dyDescent="0.2">
      <c r="A78" s="644" t="s">
        <v>514</v>
      </c>
      <c r="B78" s="645"/>
      <c r="C78" s="645"/>
      <c r="D78" s="645"/>
      <c r="E78" s="645"/>
      <c r="F78" s="645"/>
      <c r="G78" s="645"/>
      <c r="H78" s="645"/>
      <c r="I78" s="645"/>
      <c r="J78" s="645"/>
      <c r="K78" s="62">
        <f>K77+K76</f>
        <v>164870.15000000002</v>
      </c>
      <c r="L78" s="58"/>
      <c r="M78" s="58"/>
      <c r="N78" s="58"/>
      <c r="O78" s="60">
        <v>3684.45</v>
      </c>
      <c r="P78" s="60">
        <v>43.05</v>
      </c>
    </row>
    <row r="79" spans="1:16" x14ac:dyDescent="0.2">
      <c r="A79" s="139"/>
      <c r="B79" s="140"/>
      <c r="C79" s="140"/>
      <c r="D79" s="140"/>
      <c r="E79" s="140"/>
      <c r="F79" s="140"/>
      <c r="G79" s="140"/>
      <c r="H79" s="140"/>
      <c r="I79" s="140"/>
      <c r="J79" s="140"/>
      <c r="K79" s="141"/>
      <c r="L79" s="142"/>
      <c r="M79" s="142"/>
      <c r="N79" s="142"/>
      <c r="O79" s="143"/>
      <c r="P79" s="143"/>
    </row>
    <row r="82" spans="1:16" x14ac:dyDescent="0.2">
      <c r="A82" s="122" t="s">
        <v>506</v>
      </c>
      <c r="B82" s="123"/>
      <c r="C82" s="124"/>
    </row>
    <row r="83" spans="1:16" x14ac:dyDescent="0.2">
      <c r="A83" s="122"/>
      <c r="B83" s="123"/>
      <c r="C83" s="124"/>
    </row>
    <row r="84" spans="1:16" x14ac:dyDescent="0.2">
      <c r="A84" s="122" t="s">
        <v>505</v>
      </c>
      <c r="B84" s="123"/>
      <c r="C84" s="124"/>
    </row>
    <row r="86" spans="1:16" x14ac:dyDescent="0.2">
      <c r="A86" s="642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7" spans="1:16" x14ac:dyDescent="0.2">
      <c r="A87" s="640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  <row r="90" spans="1:16" x14ac:dyDescent="0.2">
      <c r="A90" s="642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</row>
    <row r="95" spans="1:16" x14ac:dyDescent="0.2">
      <c r="A95" s="642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</row>
    <row r="96" spans="1:16" x14ac:dyDescent="0.2">
      <c r="A96" s="640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</row>
    <row r="98" spans="1:16" x14ac:dyDescent="0.2">
      <c r="A98" s="642"/>
      <c r="B98" s="641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</row>
    <row r="101" spans="1:16" x14ac:dyDescent="0.2">
      <c r="A101" s="642"/>
      <c r="B101" s="641"/>
      <c r="C101" s="641"/>
      <c r="D101" s="641"/>
      <c r="E101" s="641"/>
      <c r="F101" s="641"/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</row>
    <row r="102" spans="1:16" x14ac:dyDescent="0.2">
      <c r="A102" s="640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</row>
    <row r="104" spans="1:16" x14ac:dyDescent="0.2">
      <c r="A104" s="642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</row>
    <row r="105" spans="1:16" x14ac:dyDescent="0.2">
      <c r="A105" s="640"/>
      <c r="B105" s="641"/>
      <c r="C105" s="641"/>
      <c r="D105" s="641"/>
      <c r="E105" s="641"/>
      <c r="F105" s="641"/>
      <c r="G105" s="641"/>
      <c r="H105" s="641"/>
      <c r="I105" s="641"/>
      <c r="J105" s="641"/>
      <c r="K105" s="641"/>
      <c r="L105" s="641"/>
      <c r="M105" s="641"/>
      <c r="N105" s="641"/>
      <c r="O105" s="641"/>
      <c r="P105" s="641"/>
    </row>
    <row r="107" spans="1:16" x14ac:dyDescent="0.2">
      <c r="A107" s="642"/>
      <c r="B107" s="641"/>
      <c r="C107" s="641"/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</row>
    <row r="108" spans="1:16" x14ac:dyDescent="0.2">
      <c r="A108" s="640"/>
      <c r="B108" s="641"/>
      <c r="C108" s="641"/>
      <c r="D108" s="641"/>
      <c r="E108" s="641"/>
      <c r="F108" s="641"/>
      <c r="G108" s="641"/>
      <c r="H108" s="641"/>
      <c r="I108" s="641"/>
      <c r="J108" s="641"/>
      <c r="K108" s="641"/>
      <c r="L108" s="641"/>
      <c r="M108" s="641"/>
      <c r="N108" s="641"/>
      <c r="O108" s="641"/>
      <c r="P108" s="641"/>
    </row>
  </sheetData>
  <mergeCells count="76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A38:J38"/>
    <mergeCell ref="A39:P39"/>
    <mergeCell ref="J27:J28"/>
    <mergeCell ref="L27:L28"/>
    <mergeCell ref="M27:M28"/>
    <mergeCell ref="N27:N28"/>
    <mergeCell ref="A30:P30"/>
    <mergeCell ref="I27:I28"/>
    <mergeCell ref="A62:J62"/>
    <mergeCell ref="A63:P63"/>
    <mergeCell ref="A54:J54"/>
    <mergeCell ref="A55:P55"/>
    <mergeCell ref="A46:J46"/>
    <mergeCell ref="A47:P47"/>
    <mergeCell ref="A77:J77"/>
    <mergeCell ref="A78:J78"/>
    <mergeCell ref="A72:J72"/>
    <mergeCell ref="A73:J73"/>
    <mergeCell ref="A70:J70"/>
    <mergeCell ref="A71:P71"/>
    <mergeCell ref="A107:P107"/>
    <mergeCell ref="A108:P108"/>
    <mergeCell ref="B10:K10"/>
    <mergeCell ref="A86:P86"/>
    <mergeCell ref="A96:P96"/>
    <mergeCell ref="A98:P98"/>
    <mergeCell ref="A101:P101"/>
    <mergeCell ref="A102:P102"/>
    <mergeCell ref="A104:P104"/>
    <mergeCell ref="A105:P105"/>
    <mergeCell ref="A87:P87"/>
    <mergeCell ref="A90:P90"/>
    <mergeCell ref="A95:P95"/>
    <mergeCell ref="A74:J74"/>
    <mergeCell ref="A75:J75"/>
    <mergeCell ref="A76:J76"/>
  </mergeCells>
  <pageMargins left="0.19685039370078741" right="0.19685039370078741" top="0.39370078740157483" bottom="0.39370078740157483" header="0.19685039370078741" footer="0.19685039370078741"/>
  <pageSetup paperSize="9" scale="65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0"/>
  <sheetViews>
    <sheetView view="pageBreakPreview" topLeftCell="A18" zoomScaleNormal="100" zoomScaleSheetLayoutView="100" workbookViewId="0">
      <selection activeCell="B43" sqref="B43"/>
    </sheetView>
  </sheetViews>
  <sheetFormatPr defaultColWidth="8.5703125" defaultRowHeight="15" x14ac:dyDescent="0.25"/>
  <cols>
    <col min="1" max="1" width="8.5703125" style="69" customWidth="1"/>
    <col min="2" max="2" width="9.140625" style="69" customWidth="1"/>
    <col min="3" max="3" width="32.140625" style="69" customWidth="1"/>
    <col min="4" max="4" width="9.140625" style="69" customWidth="1"/>
    <col min="5" max="5" width="14.28515625" style="69" customWidth="1"/>
    <col min="6" max="6" width="13.42578125" style="69" customWidth="1"/>
    <col min="7" max="7" width="22.85546875" style="69" customWidth="1"/>
    <col min="8" max="8" width="16.85546875" style="69" hidden="1" customWidth="1"/>
    <col min="9" max="9" width="14.5703125" style="69" bestFit="1" customWidth="1"/>
    <col min="10" max="10" width="12.42578125" style="69" customWidth="1"/>
    <col min="11" max="11" width="13.42578125" style="69" customWidth="1"/>
    <col min="12" max="255" width="9.140625" style="69" customWidth="1"/>
    <col min="256" max="16384" width="8.5703125" style="69"/>
  </cols>
  <sheetData>
    <row r="1" spans="1:7" x14ac:dyDescent="0.25">
      <c r="E1" s="70" t="s">
        <v>475</v>
      </c>
    </row>
    <row r="2" spans="1:7" x14ac:dyDescent="0.25">
      <c r="E2" s="70" t="s">
        <v>476</v>
      </c>
    </row>
    <row r="3" spans="1:7" x14ac:dyDescent="0.25">
      <c r="E3" s="70" t="s">
        <v>477</v>
      </c>
    </row>
    <row r="4" spans="1:7" x14ac:dyDescent="0.25">
      <c r="G4" s="71" t="s">
        <v>53</v>
      </c>
    </row>
    <row r="5" spans="1:7" x14ac:dyDescent="0.25">
      <c r="E5" s="700" t="s">
        <v>54</v>
      </c>
      <c r="F5" s="701"/>
      <c r="G5" s="72" t="s">
        <v>55</v>
      </c>
    </row>
    <row r="6" spans="1:7" x14ac:dyDescent="0.25">
      <c r="A6" s="73" t="s">
        <v>478</v>
      </c>
      <c r="B6" s="74"/>
      <c r="C6" s="73"/>
      <c r="D6" s="73"/>
      <c r="E6" s="73"/>
      <c r="F6" s="75"/>
      <c r="G6" s="76"/>
    </row>
    <row r="7" spans="1:7" s="78" customFormat="1" ht="55.5" customHeight="1" x14ac:dyDescent="0.2">
      <c r="A7" s="702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02"/>
      <c r="C7" s="702"/>
      <c r="D7" s="702"/>
      <c r="E7" s="702"/>
      <c r="F7" s="702"/>
      <c r="G7" s="77" t="str">
        <f>'[2]КС-2'!J7</f>
        <v>01923161</v>
      </c>
    </row>
    <row r="8" spans="1:7" s="78" customFormat="1" ht="69.75" customHeight="1" x14ac:dyDescent="0.2">
      <c r="A8" s="702" t="str">
        <f>'[3]КС2-2.'!B8</f>
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</c>
      <c r="B8" s="702"/>
      <c r="C8" s="702"/>
      <c r="D8" s="702"/>
      <c r="E8" s="702"/>
      <c r="F8" s="702"/>
      <c r="G8" s="77" t="str">
        <f>'[2]КС-2'!J8</f>
        <v>0129455504.</v>
      </c>
    </row>
    <row r="9" spans="1:7" s="80" customFormat="1" ht="22.5" customHeight="1" x14ac:dyDescent="0.2">
      <c r="A9" s="703" t="s">
        <v>479</v>
      </c>
      <c r="B9" s="703"/>
      <c r="C9" s="703"/>
      <c r="D9" s="703"/>
      <c r="E9" s="703"/>
      <c r="F9" s="704"/>
      <c r="G9" s="79"/>
    </row>
    <row r="10" spans="1:7" s="80" customFormat="1" ht="36" customHeight="1" x14ac:dyDescent="0.2">
      <c r="A10" s="703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03"/>
      <c r="C10" s="703"/>
      <c r="D10" s="703"/>
      <c r="E10" s="703"/>
      <c r="F10" s="703"/>
      <c r="G10" s="81"/>
    </row>
    <row r="11" spans="1:7" ht="25.5" customHeight="1" x14ac:dyDescent="0.25">
      <c r="A11" s="699"/>
      <c r="B11" s="699"/>
      <c r="C11" s="699"/>
      <c r="D11" s="699"/>
      <c r="E11" s="699"/>
      <c r="F11" s="699"/>
      <c r="G11" s="81"/>
    </row>
    <row r="12" spans="1:7" ht="13.15" customHeight="1" x14ac:dyDescent="0.25">
      <c r="A12" s="82"/>
      <c r="B12" s="83"/>
      <c r="C12" s="167"/>
      <c r="D12" s="82"/>
      <c r="E12" s="82"/>
      <c r="F12" s="167" t="s">
        <v>60</v>
      </c>
      <c r="G12" s="166"/>
    </row>
    <row r="13" spans="1:7" x14ac:dyDescent="0.25">
      <c r="A13" s="86"/>
      <c r="B13" s="83"/>
      <c r="C13" s="693" t="s">
        <v>480</v>
      </c>
      <c r="D13" s="693"/>
      <c r="E13" s="694"/>
      <c r="F13" s="87" t="s">
        <v>62</v>
      </c>
      <c r="G13" s="88" t="str">
        <f>'[3]КС2-1.'!M12</f>
        <v>401849</v>
      </c>
    </row>
    <row r="14" spans="1:7" x14ac:dyDescent="0.25">
      <c r="A14" s="82"/>
      <c r="B14" s="83"/>
      <c r="C14" s="167"/>
      <c r="D14" s="89"/>
      <c r="E14" s="82"/>
      <c r="F14" s="165" t="s">
        <v>63</v>
      </c>
      <c r="G14" s="91" t="s">
        <v>503</v>
      </c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18.75" customHeight="1" x14ac:dyDescent="0.25">
      <c r="A16" s="92"/>
      <c r="B16" s="92"/>
      <c r="C16" s="93"/>
      <c r="D16" s="695" t="s">
        <v>481</v>
      </c>
      <c r="E16" s="696" t="s">
        <v>66</v>
      </c>
      <c r="F16" s="698" t="s">
        <v>67</v>
      </c>
      <c r="G16" s="698"/>
    </row>
    <row r="17" spans="1:8" ht="24.75" customHeight="1" x14ac:dyDescent="0.25">
      <c r="A17" s="92"/>
      <c r="B17" s="164"/>
      <c r="C17" s="93"/>
      <c r="D17" s="695"/>
      <c r="E17" s="697"/>
      <c r="F17" s="169" t="s">
        <v>68</v>
      </c>
      <c r="G17" s="169" t="s">
        <v>69</v>
      </c>
    </row>
    <row r="18" spans="1:8" ht="15.75" x14ac:dyDescent="0.25">
      <c r="A18" s="92"/>
      <c r="B18" s="92"/>
      <c r="C18" s="96"/>
      <c r="D18" s="97">
        <v>2</v>
      </c>
      <c r="E18" s="98" t="s">
        <v>1108</v>
      </c>
      <c r="F18" s="99" t="s">
        <v>502</v>
      </c>
      <c r="G18" s="100" t="str">
        <f>E18</f>
        <v>17.05.2021.</v>
      </c>
    </row>
    <row r="19" spans="1:8" ht="15.75" x14ac:dyDescent="0.25">
      <c r="A19" s="92"/>
      <c r="B19" s="92"/>
      <c r="C19" s="101" t="s">
        <v>482</v>
      </c>
      <c r="D19" s="92"/>
      <c r="E19" s="92"/>
      <c r="F19" s="92"/>
      <c r="G19" s="92"/>
    </row>
    <row r="20" spans="1:8" ht="15.75" x14ac:dyDescent="0.25">
      <c r="A20" s="92"/>
      <c r="B20" s="92"/>
      <c r="C20" s="102" t="s">
        <v>483</v>
      </c>
      <c r="D20" s="92"/>
      <c r="E20" s="92"/>
      <c r="F20" s="92"/>
      <c r="G20" s="92"/>
    </row>
    <row r="21" spans="1:8" ht="13.15" customHeight="1" x14ac:dyDescent="0.25">
      <c r="A21" s="695" t="s">
        <v>484</v>
      </c>
      <c r="B21" s="695" t="s">
        <v>485</v>
      </c>
      <c r="C21" s="695"/>
      <c r="D21" s="695" t="s">
        <v>53</v>
      </c>
      <c r="E21" s="695" t="s">
        <v>486</v>
      </c>
      <c r="F21" s="695"/>
      <c r="G21" s="695"/>
    </row>
    <row r="22" spans="1:8" ht="33.75" x14ac:dyDescent="0.25">
      <c r="A22" s="695"/>
      <c r="B22" s="695"/>
      <c r="C22" s="695"/>
      <c r="D22" s="695"/>
      <c r="E22" s="168" t="s">
        <v>487</v>
      </c>
      <c r="F22" s="168" t="s">
        <v>488</v>
      </c>
      <c r="G22" s="168" t="s">
        <v>489</v>
      </c>
    </row>
    <row r="23" spans="1:8" ht="13.15" customHeight="1" x14ac:dyDescent="0.25">
      <c r="A23" s="104">
        <v>1</v>
      </c>
      <c r="B23" s="690">
        <v>2</v>
      </c>
      <c r="C23" s="690"/>
      <c r="D23" s="165">
        <v>3</v>
      </c>
      <c r="E23" s="105">
        <v>4</v>
      </c>
      <c r="F23" s="105">
        <v>5</v>
      </c>
      <c r="G23" s="105">
        <v>6</v>
      </c>
    </row>
    <row r="24" spans="1:8" ht="36" customHeight="1" x14ac:dyDescent="0.25">
      <c r="A24" s="165"/>
      <c r="B24" s="691" t="s">
        <v>490</v>
      </c>
      <c r="C24" s="691"/>
      <c r="D24" s="106"/>
      <c r="E24" s="107">
        <f>SUM(E26:E33)</f>
        <v>12949247.73</v>
      </c>
      <c r="F24" s="107">
        <f>SUM(F26:F33)</f>
        <v>12949247.73</v>
      </c>
      <c r="G24" s="107">
        <f>SUM(G26:G33)</f>
        <v>10762835.719999999</v>
      </c>
      <c r="H24" s="107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5">
      <c r="A25" s="165"/>
      <c r="B25" s="691" t="s">
        <v>491</v>
      </c>
      <c r="C25" s="691"/>
      <c r="D25" s="106"/>
      <c r="E25" s="107"/>
      <c r="F25" s="107"/>
      <c r="G25" s="107"/>
      <c r="H25" s="108"/>
    </row>
    <row r="26" spans="1:8" x14ac:dyDescent="0.25">
      <c r="A26" s="166">
        <v>1</v>
      </c>
      <c r="B26" s="692" t="s">
        <v>492</v>
      </c>
      <c r="C26" s="692"/>
      <c r="D26" s="109"/>
      <c r="E26" s="110">
        <v>565697.81000000006</v>
      </c>
      <c r="F26" s="110">
        <v>565697.81000000006</v>
      </c>
      <c r="G26" s="110"/>
      <c r="H26" s="108"/>
    </row>
    <row r="27" spans="1:8" x14ac:dyDescent="0.25">
      <c r="A27" s="166">
        <v>2</v>
      </c>
      <c r="B27" s="692" t="s">
        <v>493</v>
      </c>
      <c r="C27" s="692"/>
      <c r="D27" s="109"/>
      <c r="E27" s="110">
        <v>1620714.2</v>
      </c>
      <c r="F27" s="110">
        <v>1620714.2</v>
      </c>
      <c r="G27" s="110"/>
      <c r="H27" s="108"/>
    </row>
    <row r="28" spans="1:8" x14ac:dyDescent="0.25">
      <c r="A28" s="166">
        <v>3</v>
      </c>
      <c r="B28" s="692" t="s">
        <v>1090</v>
      </c>
      <c r="C28" s="692"/>
      <c r="D28" s="109"/>
      <c r="E28" s="110">
        <f t="shared" ref="E28:F33" si="0">F28</f>
        <v>2102225.21</v>
      </c>
      <c r="F28" s="110">
        <f t="shared" si="0"/>
        <v>2102225.21</v>
      </c>
      <c r="G28" s="110">
        <f>'[3]КС2-3'!K85</f>
        <v>2102225.21</v>
      </c>
      <c r="H28" s="108"/>
    </row>
    <row r="29" spans="1:8" x14ac:dyDescent="0.25">
      <c r="A29" s="166">
        <v>4</v>
      </c>
      <c r="B29" s="692" t="s">
        <v>1091</v>
      </c>
      <c r="C29" s="692"/>
      <c r="D29" s="109"/>
      <c r="E29" s="110">
        <f t="shared" si="0"/>
        <v>7783798.3499999996</v>
      </c>
      <c r="F29" s="110">
        <f t="shared" si="0"/>
        <v>7783798.3499999996</v>
      </c>
      <c r="G29" s="110">
        <v>7783798.3499999996</v>
      </c>
      <c r="H29" s="108"/>
    </row>
    <row r="30" spans="1:8" x14ac:dyDescent="0.25">
      <c r="A30" s="166">
        <v>5</v>
      </c>
      <c r="B30" s="692" t="s">
        <v>1092</v>
      </c>
      <c r="C30" s="692"/>
      <c r="D30" s="109"/>
      <c r="E30" s="110">
        <f t="shared" si="0"/>
        <v>167417.64000000001</v>
      </c>
      <c r="F30" s="110">
        <f t="shared" si="0"/>
        <v>167417.64000000001</v>
      </c>
      <c r="G30" s="110">
        <f>'[3]КС2-5'!K55</f>
        <v>167417.64000000001</v>
      </c>
      <c r="H30" s="108"/>
    </row>
    <row r="31" spans="1:8" x14ac:dyDescent="0.25">
      <c r="A31" s="166">
        <v>6</v>
      </c>
      <c r="B31" s="692" t="s">
        <v>1093</v>
      </c>
      <c r="C31" s="692"/>
      <c r="D31" s="109"/>
      <c r="E31" s="110">
        <f t="shared" si="0"/>
        <v>572002.73</v>
      </c>
      <c r="F31" s="110">
        <f t="shared" si="0"/>
        <v>572002.73</v>
      </c>
      <c r="G31" s="110">
        <f>'[3]КС2-6'!K48</f>
        <v>572002.73</v>
      </c>
      <c r="H31" s="108"/>
    </row>
    <row r="32" spans="1:8" x14ac:dyDescent="0.25">
      <c r="A32" s="166">
        <v>7</v>
      </c>
      <c r="B32" s="692" t="s">
        <v>1094</v>
      </c>
      <c r="C32" s="692"/>
      <c r="D32" s="109"/>
      <c r="E32" s="110">
        <f t="shared" si="0"/>
        <v>137391.79</v>
      </c>
      <c r="F32" s="110">
        <f t="shared" si="0"/>
        <v>137391.79</v>
      </c>
      <c r="G32" s="110">
        <f>'[3]КС2-7'!K76</f>
        <v>137391.79</v>
      </c>
      <c r="H32" s="108"/>
    </row>
    <row r="33" spans="1:11" hidden="1" x14ac:dyDescent="0.25">
      <c r="A33" s="166">
        <v>8</v>
      </c>
      <c r="B33" s="692" t="s">
        <v>1095</v>
      </c>
      <c r="C33" s="692"/>
      <c r="D33" s="109"/>
      <c r="E33" s="110">
        <f t="shared" si="0"/>
        <v>0</v>
      </c>
      <c r="F33" s="110">
        <f t="shared" si="0"/>
        <v>0</v>
      </c>
      <c r="G33" s="110"/>
      <c r="H33" s="108"/>
    </row>
    <row r="34" spans="1:11" ht="13.5" customHeight="1" x14ac:dyDescent="0.25">
      <c r="A34" s="111"/>
      <c r="B34" s="111"/>
      <c r="C34" s="111"/>
      <c r="D34" s="112"/>
      <c r="E34" s="113"/>
      <c r="F34" s="114" t="s">
        <v>494</v>
      </c>
      <c r="G34" s="115">
        <f>SUM(G26:G33)</f>
        <v>10762835.719999999</v>
      </c>
      <c r="H34" s="108">
        <f>'[3]КС2-3'!K85+'[3]КС2-4'!K193+'[3]КС2-5'!K55+'[3]КС2-6'!K48+'[3]КС2-7'!K76+'[3]КС2-8'!K71</f>
        <v>11266491.91</v>
      </c>
      <c r="I34" s="116"/>
      <c r="J34" s="108"/>
      <c r="K34" s="108"/>
    </row>
    <row r="35" spans="1:11" x14ac:dyDescent="0.25">
      <c r="A35" s="82"/>
      <c r="B35" s="82"/>
      <c r="C35" s="82"/>
      <c r="D35" s="117"/>
      <c r="E35" s="167"/>
      <c r="F35" s="170" t="s">
        <v>495</v>
      </c>
      <c r="G35" s="119">
        <f>G34*0.2</f>
        <v>2152567.1439999999</v>
      </c>
      <c r="H35" s="108">
        <f>'[3]КС2-3'!K86+'[3]КС2-4'!K194+'[3]КС2-5'!K56+'[3]КС2-6'!K49+'[3]КС2-7'!K77+'[3]КС2-8'!K72</f>
        <v>2253298.39</v>
      </c>
      <c r="I35" s="116"/>
      <c r="J35" s="108"/>
      <c r="K35" s="108"/>
    </row>
    <row r="36" spans="1:11" x14ac:dyDescent="0.25">
      <c r="A36" s="82"/>
      <c r="B36" s="82"/>
      <c r="C36" s="82"/>
      <c r="D36" s="82"/>
      <c r="E36" s="167"/>
      <c r="F36" s="170" t="s">
        <v>496</v>
      </c>
      <c r="G36" s="107">
        <f>G35+G34</f>
        <v>12915402.863999998</v>
      </c>
      <c r="H36" s="108">
        <f>'[3]КС2-3'!K87+'[3]КС2-4'!K195+'[3]КС2-5'!K57+'[3]КС2-6'!K50+'[3]КС2-7'!K78+'[3]КС2-8'!K73</f>
        <v>13519790.300000001</v>
      </c>
      <c r="I36" s="116"/>
      <c r="J36" s="108"/>
      <c r="K36" s="108"/>
    </row>
    <row r="37" spans="1:11" x14ac:dyDescent="0.25">
      <c r="A37" s="92"/>
      <c r="B37" s="120"/>
      <c r="C37" s="92"/>
      <c r="D37" s="92"/>
      <c r="E37" s="92"/>
      <c r="F37" s="92"/>
      <c r="G37" s="92"/>
      <c r="H37" s="108"/>
    </row>
    <row r="38" spans="1:11" ht="44.25" customHeight="1" x14ac:dyDescent="0.25">
      <c r="A38" s="688" t="str">
        <f>'[3]КС2-2.'!A117</f>
        <v>Сдал: Генеральный  директор  ООО ПСК КАПИТАЛ  ____________________________/Г.Ф.Рахимова /</v>
      </c>
      <c r="B38" s="689"/>
      <c r="C38" s="689"/>
      <c r="D38" s="689"/>
      <c r="E38" s="689"/>
      <c r="F38" s="689"/>
      <c r="G38" s="689"/>
    </row>
    <row r="39" spans="1:11" hidden="1" x14ac:dyDescent="0.25">
      <c r="A39" s="170"/>
      <c r="B39" s="121"/>
      <c r="C39" s="121"/>
      <c r="D39" s="121"/>
      <c r="E39" s="121"/>
      <c r="F39" s="121"/>
      <c r="G39" s="121"/>
    </row>
    <row r="40" spans="1:11" ht="45.75" customHeight="1" x14ac:dyDescent="0.25">
      <c r="A40" s="688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40" s="689"/>
      <c r="C40" s="689"/>
      <c r="D40" s="689"/>
      <c r="E40" s="689"/>
      <c r="F40" s="689"/>
      <c r="G40" s="689"/>
    </row>
  </sheetData>
  <mergeCells count="27">
    <mergeCell ref="A21:A22"/>
    <mergeCell ref="B21:C22"/>
    <mergeCell ref="D21:D22"/>
    <mergeCell ref="E21:G21"/>
    <mergeCell ref="E5:F5"/>
    <mergeCell ref="A7:F7"/>
    <mergeCell ref="A8:F8"/>
    <mergeCell ref="A9:F9"/>
    <mergeCell ref="A10:F10"/>
    <mergeCell ref="A11:F11"/>
    <mergeCell ref="B28:C28"/>
    <mergeCell ref="C13:E13"/>
    <mergeCell ref="D16:D17"/>
    <mergeCell ref="E16:E17"/>
    <mergeCell ref="F16:G16"/>
    <mergeCell ref="B23:C23"/>
    <mergeCell ref="B24:C24"/>
    <mergeCell ref="B25:C25"/>
    <mergeCell ref="B26:C26"/>
    <mergeCell ref="B27:C27"/>
    <mergeCell ref="A40:G40"/>
    <mergeCell ref="B29:C29"/>
    <mergeCell ref="B30:C30"/>
    <mergeCell ref="B31:C31"/>
    <mergeCell ref="B32:C32"/>
    <mergeCell ref="B33:C33"/>
    <mergeCell ref="A38:G38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103"/>
  <sheetViews>
    <sheetView showGridLines="0" view="pageBreakPreview" topLeftCell="A13" zoomScale="85" zoomScaleNormal="115" zoomScaleSheetLayoutView="8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8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37.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53.2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32.25" customHeight="1" x14ac:dyDescent="0.2">
      <c r="A10" s="20"/>
      <c r="B10" s="643" t="s">
        <v>501</v>
      </c>
      <c r="C10" s="641"/>
      <c r="D10" s="641"/>
      <c r="E10" s="641"/>
      <c r="F10" s="641"/>
      <c r="G10" s="641"/>
      <c r="H10" s="641"/>
      <c r="I10" s="641"/>
      <c r="J10" s="641"/>
      <c r="K10" s="64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21"/>
      <c r="C11" s="34"/>
      <c r="E11" s="30"/>
      <c r="F11" s="31"/>
      <c r="G11" s="31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21"/>
      <c r="C12" s="34"/>
      <c r="E12" s="30"/>
      <c r="F12" s="31"/>
      <c r="G12" s="31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128</v>
      </c>
      <c r="J18" s="668"/>
      <c r="K18" s="667" t="s">
        <v>1108</v>
      </c>
      <c r="L18" s="668"/>
      <c r="M18" s="667" t="s">
        <v>502</v>
      </c>
      <c r="N18" s="668"/>
      <c r="O18" s="667" t="s">
        <v>1108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1101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933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33.75" x14ac:dyDescent="0.2">
      <c r="A31" s="146">
        <v>1</v>
      </c>
      <c r="B31" s="54" t="s">
        <v>88</v>
      </c>
      <c r="C31" s="55" t="s">
        <v>1047</v>
      </c>
      <c r="D31" s="56" t="s">
        <v>1048</v>
      </c>
      <c r="E31" s="57" t="s">
        <v>945</v>
      </c>
      <c r="F31" s="58">
        <v>5.4</v>
      </c>
      <c r="G31" s="59">
        <v>588.86</v>
      </c>
      <c r="H31" s="59">
        <v>518.69000000000005</v>
      </c>
      <c r="I31" s="59">
        <v>12.2</v>
      </c>
      <c r="J31" s="59">
        <v>2.41</v>
      </c>
      <c r="K31" s="59">
        <v>3180</v>
      </c>
      <c r="L31" s="59">
        <v>2801</v>
      </c>
      <c r="M31" s="59">
        <v>66</v>
      </c>
      <c r="N31" s="59">
        <v>13</v>
      </c>
      <c r="O31" s="58" t="s">
        <v>1049</v>
      </c>
      <c r="P31" s="58" t="s">
        <v>1050</v>
      </c>
    </row>
    <row r="32" spans="1:16" x14ac:dyDescent="0.2">
      <c r="A32" s="646" t="s">
        <v>460</v>
      </c>
      <c r="B32" s="645"/>
      <c r="C32" s="645"/>
      <c r="D32" s="645"/>
      <c r="E32" s="645"/>
      <c r="F32" s="645"/>
      <c r="G32" s="645"/>
      <c r="H32" s="645"/>
      <c r="I32" s="645"/>
      <c r="J32" s="645"/>
      <c r="K32" s="58">
        <v>3180</v>
      </c>
      <c r="L32" s="58">
        <v>2801</v>
      </c>
      <c r="M32" s="58">
        <v>66</v>
      </c>
      <c r="N32" s="58">
        <v>13</v>
      </c>
      <c r="O32" s="58">
        <v>321.95</v>
      </c>
      <c r="P32" s="58">
        <v>0.92</v>
      </c>
    </row>
    <row r="33" spans="1:16" x14ac:dyDescent="0.2">
      <c r="A33" s="646" t="s">
        <v>461</v>
      </c>
      <c r="B33" s="645"/>
      <c r="C33" s="645"/>
      <c r="D33" s="645"/>
      <c r="E33" s="645"/>
      <c r="F33" s="645"/>
      <c r="G33" s="645"/>
      <c r="H33" s="645"/>
      <c r="I33" s="645"/>
      <c r="J33" s="645"/>
      <c r="K33" s="58">
        <v>2082</v>
      </c>
      <c r="L33" s="58"/>
      <c r="M33" s="58"/>
      <c r="N33" s="58"/>
      <c r="O33" s="58"/>
      <c r="P33" s="58"/>
    </row>
    <row r="34" spans="1:16" x14ac:dyDescent="0.2">
      <c r="A34" s="646" t="s">
        <v>462</v>
      </c>
      <c r="B34" s="645"/>
      <c r="C34" s="645"/>
      <c r="D34" s="645"/>
      <c r="E34" s="645"/>
      <c r="F34" s="645"/>
      <c r="G34" s="645"/>
      <c r="H34" s="645"/>
      <c r="I34" s="645"/>
      <c r="J34" s="645"/>
      <c r="K34" s="58">
        <v>1407</v>
      </c>
      <c r="L34" s="58"/>
      <c r="M34" s="58"/>
      <c r="N34" s="58"/>
      <c r="O34" s="58"/>
      <c r="P34" s="58"/>
    </row>
    <row r="35" spans="1:16" x14ac:dyDescent="0.2">
      <c r="A35" s="644" t="s">
        <v>953</v>
      </c>
      <c r="B35" s="645"/>
      <c r="C35" s="645"/>
      <c r="D35" s="645"/>
      <c r="E35" s="645"/>
      <c r="F35" s="645"/>
      <c r="G35" s="645"/>
      <c r="H35" s="645"/>
      <c r="I35" s="645"/>
      <c r="J35" s="645"/>
      <c r="K35" s="58"/>
      <c r="L35" s="58"/>
      <c r="M35" s="58"/>
      <c r="N35" s="58"/>
      <c r="O35" s="58"/>
      <c r="P35" s="58"/>
    </row>
    <row r="36" spans="1:16" ht="21.95" customHeight="1" x14ac:dyDescent="0.2">
      <c r="A36" s="646" t="s">
        <v>954</v>
      </c>
      <c r="B36" s="645"/>
      <c r="C36" s="645"/>
      <c r="D36" s="645"/>
      <c r="E36" s="645"/>
      <c r="F36" s="645"/>
      <c r="G36" s="645"/>
      <c r="H36" s="645"/>
      <c r="I36" s="645"/>
      <c r="J36" s="645"/>
      <c r="K36" s="58">
        <v>6669</v>
      </c>
      <c r="L36" s="58"/>
      <c r="M36" s="58"/>
      <c r="N36" s="58"/>
      <c r="O36" s="58">
        <v>321.95</v>
      </c>
      <c r="P36" s="58">
        <v>0.92</v>
      </c>
    </row>
    <row r="37" spans="1:16" x14ac:dyDescent="0.2">
      <c r="A37" s="646" t="s">
        <v>346</v>
      </c>
      <c r="B37" s="645"/>
      <c r="C37" s="645"/>
      <c r="D37" s="645"/>
      <c r="E37" s="645"/>
      <c r="F37" s="645"/>
      <c r="G37" s="645"/>
      <c r="H37" s="645"/>
      <c r="I37" s="645"/>
      <c r="J37" s="645"/>
      <c r="K37" s="58">
        <v>6669</v>
      </c>
      <c r="L37" s="58"/>
      <c r="M37" s="58"/>
      <c r="N37" s="58"/>
      <c r="O37" s="58">
        <v>321.95</v>
      </c>
      <c r="P37" s="58">
        <v>0.92</v>
      </c>
    </row>
    <row r="38" spans="1:16" x14ac:dyDescent="0.2">
      <c r="A38" s="646" t="s">
        <v>466</v>
      </c>
      <c r="B38" s="645"/>
      <c r="C38" s="645"/>
      <c r="D38" s="645"/>
      <c r="E38" s="645"/>
      <c r="F38" s="645"/>
      <c r="G38" s="645"/>
      <c r="H38" s="645"/>
      <c r="I38" s="645"/>
      <c r="J38" s="645"/>
      <c r="K38" s="58"/>
      <c r="L38" s="58"/>
      <c r="M38" s="58"/>
      <c r="N38" s="58"/>
      <c r="O38" s="58"/>
      <c r="P38" s="58"/>
    </row>
    <row r="39" spans="1:16" x14ac:dyDescent="0.2">
      <c r="A39" s="646" t="s">
        <v>467</v>
      </c>
      <c r="B39" s="645"/>
      <c r="C39" s="645"/>
      <c r="D39" s="645"/>
      <c r="E39" s="645"/>
      <c r="F39" s="645"/>
      <c r="G39" s="645"/>
      <c r="H39" s="645"/>
      <c r="I39" s="645"/>
      <c r="J39" s="645"/>
      <c r="K39" s="58">
        <v>313</v>
      </c>
      <c r="L39" s="58"/>
      <c r="M39" s="58"/>
      <c r="N39" s="58"/>
      <c r="O39" s="58"/>
      <c r="P39" s="58"/>
    </row>
    <row r="40" spans="1:16" x14ac:dyDescent="0.2">
      <c r="A40" s="646" t="s">
        <v>468</v>
      </c>
      <c r="B40" s="645"/>
      <c r="C40" s="645"/>
      <c r="D40" s="645"/>
      <c r="E40" s="645"/>
      <c r="F40" s="645"/>
      <c r="G40" s="645"/>
      <c r="H40" s="645"/>
      <c r="I40" s="645"/>
      <c r="J40" s="645"/>
      <c r="K40" s="58">
        <v>66</v>
      </c>
      <c r="L40" s="58"/>
      <c r="M40" s="58"/>
      <c r="N40" s="58"/>
      <c r="O40" s="58"/>
      <c r="P40" s="58"/>
    </row>
    <row r="41" spans="1:16" x14ac:dyDescent="0.2">
      <c r="A41" s="646" t="s">
        <v>469</v>
      </c>
      <c r="B41" s="645"/>
      <c r="C41" s="645"/>
      <c r="D41" s="645"/>
      <c r="E41" s="645"/>
      <c r="F41" s="645"/>
      <c r="G41" s="645"/>
      <c r="H41" s="645"/>
      <c r="I41" s="645"/>
      <c r="J41" s="645"/>
      <c r="K41" s="58">
        <v>2814</v>
      </c>
      <c r="L41" s="58"/>
      <c r="M41" s="58"/>
      <c r="N41" s="58"/>
      <c r="O41" s="58"/>
      <c r="P41" s="58"/>
    </row>
    <row r="42" spans="1:16" x14ac:dyDescent="0.2">
      <c r="A42" s="646" t="s">
        <v>470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">
        <v>2082</v>
      </c>
      <c r="L42" s="58"/>
      <c r="M42" s="58"/>
      <c r="N42" s="58"/>
      <c r="O42" s="58"/>
      <c r="P42" s="58"/>
    </row>
    <row r="43" spans="1:16" x14ac:dyDescent="0.2">
      <c r="A43" s="646" t="s">
        <v>471</v>
      </c>
      <c r="B43" s="645"/>
      <c r="C43" s="645"/>
      <c r="D43" s="645"/>
      <c r="E43" s="645"/>
      <c r="F43" s="645"/>
      <c r="G43" s="645"/>
      <c r="H43" s="645"/>
      <c r="I43" s="645"/>
      <c r="J43" s="645"/>
      <c r="K43" s="58">
        <v>1407</v>
      </c>
      <c r="L43" s="58"/>
      <c r="M43" s="58"/>
      <c r="N43" s="58"/>
      <c r="O43" s="58"/>
      <c r="P43" s="58"/>
    </row>
    <row r="44" spans="1:16" x14ac:dyDescent="0.2">
      <c r="A44" s="644" t="s">
        <v>955</v>
      </c>
      <c r="B44" s="645"/>
      <c r="C44" s="645"/>
      <c r="D44" s="645"/>
      <c r="E44" s="645"/>
      <c r="F44" s="645"/>
      <c r="G44" s="645"/>
      <c r="H44" s="645"/>
      <c r="I44" s="645"/>
      <c r="J44" s="645"/>
      <c r="K44" s="60">
        <v>6669</v>
      </c>
      <c r="L44" s="58"/>
      <c r="M44" s="58"/>
      <c r="N44" s="58"/>
      <c r="O44" s="60">
        <v>321.95</v>
      </c>
      <c r="P44" s="60">
        <v>0.92</v>
      </c>
    </row>
    <row r="45" spans="1:16" ht="19.149999999999999" customHeight="1" x14ac:dyDescent="0.2">
      <c r="A45" s="647" t="s">
        <v>1051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</row>
    <row r="46" spans="1:16" ht="56.25" x14ac:dyDescent="0.2">
      <c r="A46" s="146">
        <v>2</v>
      </c>
      <c r="B46" s="54" t="s">
        <v>96</v>
      </c>
      <c r="C46" s="55" t="s">
        <v>1052</v>
      </c>
      <c r="D46" s="56" t="s">
        <v>1053</v>
      </c>
      <c r="E46" s="57" t="s">
        <v>945</v>
      </c>
      <c r="F46" s="58">
        <v>2.2000000000000002</v>
      </c>
      <c r="G46" s="59">
        <v>3729.63</v>
      </c>
      <c r="H46" s="59">
        <v>1974.69</v>
      </c>
      <c r="I46" s="59">
        <v>1360.09</v>
      </c>
      <c r="J46" s="59">
        <v>190.16</v>
      </c>
      <c r="K46" s="59">
        <v>8205</v>
      </c>
      <c r="L46" s="59">
        <v>4344</v>
      </c>
      <c r="M46" s="59">
        <v>2992</v>
      </c>
      <c r="N46" s="59">
        <v>418</v>
      </c>
      <c r="O46" s="58" t="s">
        <v>1054</v>
      </c>
      <c r="P46" s="58" t="s">
        <v>1055</v>
      </c>
    </row>
    <row r="47" spans="1:16" ht="33.75" x14ac:dyDescent="0.2">
      <c r="A47" s="146">
        <v>3</v>
      </c>
      <c r="B47" s="54" t="s">
        <v>102</v>
      </c>
      <c r="C47" s="55" t="s">
        <v>1056</v>
      </c>
      <c r="D47" s="56" t="s">
        <v>1057</v>
      </c>
      <c r="E47" s="57" t="s">
        <v>1058</v>
      </c>
      <c r="F47" s="58">
        <v>-19.777999999999999</v>
      </c>
      <c r="G47" s="59">
        <v>36.090000000000003</v>
      </c>
      <c r="H47" s="58"/>
      <c r="I47" s="58"/>
      <c r="J47" s="58"/>
      <c r="K47" s="59">
        <v>-714</v>
      </c>
      <c r="L47" s="58"/>
      <c r="M47" s="58"/>
      <c r="N47" s="58"/>
      <c r="O47" s="58" t="s">
        <v>107</v>
      </c>
      <c r="P47" s="58" t="s">
        <v>107</v>
      </c>
    </row>
    <row r="48" spans="1:16" ht="56.25" x14ac:dyDescent="0.2">
      <c r="A48" s="146">
        <v>4</v>
      </c>
      <c r="B48" s="54" t="s">
        <v>108</v>
      </c>
      <c r="C48" s="55" t="s">
        <v>1059</v>
      </c>
      <c r="D48" s="56" t="s">
        <v>1060</v>
      </c>
      <c r="E48" s="57" t="s">
        <v>1014</v>
      </c>
      <c r="F48" s="58">
        <v>197.78</v>
      </c>
      <c r="G48" s="59">
        <v>16.66</v>
      </c>
      <c r="H48" s="58"/>
      <c r="I48" s="58"/>
      <c r="J48" s="58"/>
      <c r="K48" s="59">
        <v>3295</v>
      </c>
      <c r="L48" s="58"/>
      <c r="M48" s="58"/>
      <c r="N48" s="58"/>
      <c r="O48" s="58" t="s">
        <v>107</v>
      </c>
      <c r="P48" s="58" t="s">
        <v>107</v>
      </c>
    </row>
    <row r="49" spans="1:16" ht="56.25" x14ac:dyDescent="0.2">
      <c r="A49" s="146">
        <v>5</v>
      </c>
      <c r="B49" s="54" t="s">
        <v>114</v>
      </c>
      <c r="C49" s="55" t="s">
        <v>1061</v>
      </c>
      <c r="D49" s="56" t="s">
        <v>1062</v>
      </c>
      <c r="E49" s="57" t="s">
        <v>945</v>
      </c>
      <c r="F49" s="58">
        <v>1</v>
      </c>
      <c r="G49" s="59">
        <v>2851.07</v>
      </c>
      <c r="H49" s="59">
        <v>1553.26</v>
      </c>
      <c r="I49" s="59">
        <v>838.41</v>
      </c>
      <c r="J49" s="59">
        <v>116.19</v>
      </c>
      <c r="K49" s="59">
        <v>2850</v>
      </c>
      <c r="L49" s="59">
        <v>1553</v>
      </c>
      <c r="M49" s="59">
        <v>838</v>
      </c>
      <c r="N49" s="59">
        <v>116</v>
      </c>
      <c r="O49" s="58" t="s">
        <v>1063</v>
      </c>
      <c r="P49" s="58" t="s">
        <v>1064</v>
      </c>
    </row>
    <row r="50" spans="1:16" ht="33.75" x14ac:dyDescent="0.2">
      <c r="A50" s="146">
        <v>6</v>
      </c>
      <c r="B50" s="54" t="s">
        <v>120</v>
      </c>
      <c r="C50" s="55" t="s">
        <v>1065</v>
      </c>
      <c r="D50" s="56" t="s">
        <v>1066</v>
      </c>
      <c r="E50" s="57" t="s">
        <v>1058</v>
      </c>
      <c r="F50" s="58">
        <v>-9.2899999999999991</v>
      </c>
      <c r="G50" s="59">
        <v>43.92</v>
      </c>
      <c r="H50" s="58"/>
      <c r="I50" s="58"/>
      <c r="J50" s="58"/>
      <c r="K50" s="59">
        <v>-408</v>
      </c>
      <c r="L50" s="58"/>
      <c r="M50" s="58"/>
      <c r="N50" s="58"/>
      <c r="O50" s="58" t="s">
        <v>107</v>
      </c>
      <c r="P50" s="58" t="s">
        <v>107</v>
      </c>
    </row>
    <row r="51" spans="1:16" ht="56.25" x14ac:dyDescent="0.2">
      <c r="A51" s="146">
        <v>7</v>
      </c>
      <c r="B51" s="54" t="s">
        <v>125</v>
      </c>
      <c r="C51" s="55" t="s">
        <v>1067</v>
      </c>
      <c r="D51" s="56" t="s">
        <v>1068</v>
      </c>
      <c r="E51" s="57" t="s">
        <v>1014</v>
      </c>
      <c r="F51" s="58">
        <v>92.9</v>
      </c>
      <c r="G51" s="59">
        <v>22.41</v>
      </c>
      <c r="H51" s="58"/>
      <c r="I51" s="58"/>
      <c r="J51" s="58"/>
      <c r="K51" s="59">
        <v>2082</v>
      </c>
      <c r="L51" s="58"/>
      <c r="M51" s="58"/>
      <c r="N51" s="58"/>
      <c r="O51" s="58" t="s">
        <v>107</v>
      </c>
      <c r="P51" s="58" t="s">
        <v>107</v>
      </c>
    </row>
    <row r="52" spans="1:16" ht="56.25" x14ac:dyDescent="0.2">
      <c r="A52" s="146">
        <v>8</v>
      </c>
      <c r="B52" s="54" t="s">
        <v>128</v>
      </c>
      <c r="C52" s="55" t="s">
        <v>1069</v>
      </c>
      <c r="D52" s="56" t="s">
        <v>1070</v>
      </c>
      <c r="E52" s="57" t="s">
        <v>945</v>
      </c>
      <c r="F52" s="58">
        <v>1</v>
      </c>
      <c r="G52" s="59">
        <v>3141.29</v>
      </c>
      <c r="H52" s="59">
        <v>1685.71</v>
      </c>
      <c r="I52" s="59">
        <v>616.37</v>
      </c>
      <c r="J52" s="59">
        <v>83.6</v>
      </c>
      <c r="K52" s="59">
        <v>3141</v>
      </c>
      <c r="L52" s="59">
        <v>1686</v>
      </c>
      <c r="M52" s="59">
        <v>616</v>
      </c>
      <c r="N52" s="59">
        <v>84</v>
      </c>
      <c r="O52" s="58" t="s">
        <v>1071</v>
      </c>
      <c r="P52" s="58" t="s">
        <v>1072</v>
      </c>
    </row>
    <row r="53" spans="1:16" ht="33.75" x14ac:dyDescent="0.2">
      <c r="A53" s="146">
        <v>9</v>
      </c>
      <c r="B53" s="54" t="s">
        <v>134</v>
      </c>
      <c r="C53" s="55" t="s">
        <v>1073</v>
      </c>
      <c r="D53" s="56" t="s">
        <v>1074</v>
      </c>
      <c r="E53" s="57" t="s">
        <v>1058</v>
      </c>
      <c r="F53" s="58">
        <v>-9.3699999999999992</v>
      </c>
      <c r="G53" s="59">
        <v>80.38</v>
      </c>
      <c r="H53" s="58"/>
      <c r="I53" s="58"/>
      <c r="J53" s="58"/>
      <c r="K53" s="59">
        <v>-753</v>
      </c>
      <c r="L53" s="58"/>
      <c r="M53" s="58"/>
      <c r="N53" s="58"/>
      <c r="O53" s="58" t="s">
        <v>107</v>
      </c>
      <c r="P53" s="58" t="s">
        <v>107</v>
      </c>
    </row>
    <row r="54" spans="1:16" ht="56.25" x14ac:dyDescent="0.2">
      <c r="A54" s="146">
        <v>10</v>
      </c>
      <c r="B54" s="54" t="s">
        <v>140</v>
      </c>
      <c r="C54" s="55" t="s">
        <v>1075</v>
      </c>
      <c r="D54" s="56" t="s">
        <v>1076</v>
      </c>
      <c r="E54" s="57" t="s">
        <v>1014</v>
      </c>
      <c r="F54" s="58">
        <v>93.7</v>
      </c>
      <c r="G54" s="59">
        <v>35.520000000000003</v>
      </c>
      <c r="H54" s="58"/>
      <c r="I54" s="58"/>
      <c r="J54" s="58"/>
      <c r="K54" s="59">
        <v>3328</v>
      </c>
      <c r="L54" s="58"/>
      <c r="M54" s="58"/>
      <c r="N54" s="58"/>
      <c r="O54" s="58" t="s">
        <v>107</v>
      </c>
      <c r="P54" s="58" t="s">
        <v>107</v>
      </c>
    </row>
    <row r="55" spans="1:16" ht="22.5" x14ac:dyDescent="0.2">
      <c r="A55" s="146">
        <v>11</v>
      </c>
      <c r="B55" s="54" t="s">
        <v>144</v>
      </c>
      <c r="C55" s="55" t="s">
        <v>1077</v>
      </c>
      <c r="D55" s="56" t="s">
        <v>1078</v>
      </c>
      <c r="E55" s="57" t="s">
        <v>525</v>
      </c>
      <c r="F55" s="58">
        <v>90</v>
      </c>
      <c r="G55" s="59">
        <v>17.260000000000002</v>
      </c>
      <c r="H55" s="58"/>
      <c r="I55" s="58"/>
      <c r="J55" s="58"/>
      <c r="K55" s="59">
        <v>1553</v>
      </c>
      <c r="L55" s="58"/>
      <c r="M55" s="58"/>
      <c r="N55" s="58"/>
      <c r="O55" s="58" t="s">
        <v>107</v>
      </c>
      <c r="P55" s="58" t="s">
        <v>107</v>
      </c>
    </row>
    <row r="56" spans="1:16" ht="22.5" x14ac:dyDescent="0.2">
      <c r="A56" s="146">
        <v>12</v>
      </c>
      <c r="B56" s="54" t="s">
        <v>149</v>
      </c>
      <c r="C56" s="55" t="s">
        <v>1079</v>
      </c>
      <c r="D56" s="56" t="s">
        <v>1080</v>
      </c>
      <c r="E56" s="57" t="s">
        <v>525</v>
      </c>
      <c r="F56" s="58">
        <v>8</v>
      </c>
      <c r="G56" s="59">
        <v>29.52</v>
      </c>
      <c r="H56" s="58"/>
      <c r="I56" s="58"/>
      <c r="J56" s="58"/>
      <c r="K56" s="59">
        <v>236</v>
      </c>
      <c r="L56" s="58"/>
      <c r="M56" s="58"/>
      <c r="N56" s="58"/>
      <c r="O56" s="58" t="s">
        <v>107</v>
      </c>
      <c r="P56" s="58" t="s">
        <v>107</v>
      </c>
    </row>
    <row r="57" spans="1:16" ht="22.5" x14ac:dyDescent="0.2">
      <c r="A57" s="146">
        <v>13</v>
      </c>
      <c r="B57" s="54" t="s">
        <v>156</v>
      </c>
      <c r="C57" s="55" t="s">
        <v>1081</v>
      </c>
      <c r="D57" s="56" t="s">
        <v>1082</v>
      </c>
      <c r="E57" s="57" t="s">
        <v>525</v>
      </c>
      <c r="F57" s="58">
        <v>1</v>
      </c>
      <c r="G57" s="59">
        <v>88.01</v>
      </c>
      <c r="H57" s="58"/>
      <c r="I57" s="58"/>
      <c r="J57" s="58"/>
      <c r="K57" s="59">
        <v>88</v>
      </c>
      <c r="L57" s="58"/>
      <c r="M57" s="58"/>
      <c r="N57" s="58"/>
      <c r="O57" s="58" t="s">
        <v>107</v>
      </c>
      <c r="P57" s="58" t="s">
        <v>107</v>
      </c>
    </row>
    <row r="58" spans="1:16" ht="22.5" x14ac:dyDescent="0.2">
      <c r="A58" s="146">
        <v>14</v>
      </c>
      <c r="B58" s="54" t="s">
        <v>159</v>
      </c>
      <c r="C58" s="55" t="s">
        <v>1083</v>
      </c>
      <c r="D58" s="56" t="s">
        <v>1084</v>
      </c>
      <c r="E58" s="57" t="s">
        <v>525</v>
      </c>
      <c r="F58" s="58">
        <v>10</v>
      </c>
      <c r="G58" s="59">
        <v>18.760000000000002</v>
      </c>
      <c r="H58" s="58"/>
      <c r="I58" s="58"/>
      <c r="J58" s="58"/>
      <c r="K58" s="59">
        <v>188</v>
      </c>
      <c r="L58" s="58"/>
      <c r="M58" s="58"/>
      <c r="N58" s="58"/>
      <c r="O58" s="58" t="s">
        <v>107</v>
      </c>
      <c r="P58" s="58" t="s">
        <v>107</v>
      </c>
    </row>
    <row r="59" spans="1:16" x14ac:dyDescent="0.2">
      <c r="A59" s="644" t="s">
        <v>1085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0">
        <v>38325</v>
      </c>
      <c r="L59" s="58"/>
      <c r="M59" s="58"/>
      <c r="N59" s="58"/>
      <c r="O59" s="60">
        <v>730.57</v>
      </c>
      <c r="P59" s="60">
        <v>43.62</v>
      </c>
    </row>
    <row r="60" spans="1:16" ht="19.149999999999999" customHeight="1" x14ac:dyDescent="0.2">
      <c r="A60" s="647" t="s">
        <v>1086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</row>
    <row r="61" spans="1:16" ht="56.25" x14ac:dyDescent="0.2">
      <c r="A61" s="146">
        <v>15</v>
      </c>
      <c r="B61" s="54" t="s">
        <v>236</v>
      </c>
      <c r="C61" s="55" t="s">
        <v>1052</v>
      </c>
      <c r="D61" s="56" t="s">
        <v>1053</v>
      </c>
      <c r="E61" s="57" t="s">
        <v>945</v>
      </c>
      <c r="F61" s="58">
        <v>1.2</v>
      </c>
      <c r="G61" s="59">
        <v>3729.63</v>
      </c>
      <c r="H61" s="59">
        <v>1974.69</v>
      </c>
      <c r="I61" s="59">
        <v>1360.09</v>
      </c>
      <c r="J61" s="59">
        <v>190.16</v>
      </c>
      <c r="K61" s="59">
        <v>4476</v>
      </c>
      <c r="L61" s="59">
        <v>2370</v>
      </c>
      <c r="M61" s="59">
        <v>1632</v>
      </c>
      <c r="N61" s="59">
        <v>228</v>
      </c>
      <c r="O61" s="58" t="s">
        <v>1087</v>
      </c>
      <c r="P61" s="58" t="s">
        <v>1088</v>
      </c>
    </row>
    <row r="62" spans="1:16" ht="33.75" x14ac:dyDescent="0.2">
      <c r="A62" s="146">
        <v>16</v>
      </c>
      <c r="B62" s="54" t="s">
        <v>238</v>
      </c>
      <c r="C62" s="55" t="s">
        <v>1056</v>
      </c>
      <c r="D62" s="56" t="s">
        <v>1057</v>
      </c>
      <c r="E62" s="57" t="s">
        <v>1058</v>
      </c>
      <c r="F62" s="58">
        <v>-10.788</v>
      </c>
      <c r="G62" s="59">
        <v>36.090000000000003</v>
      </c>
      <c r="H62" s="58"/>
      <c r="I62" s="58"/>
      <c r="J62" s="58"/>
      <c r="K62" s="59">
        <v>-389</v>
      </c>
      <c r="L62" s="58"/>
      <c r="M62" s="58"/>
      <c r="N62" s="58"/>
      <c r="O62" s="58" t="s">
        <v>107</v>
      </c>
      <c r="P62" s="58" t="s">
        <v>107</v>
      </c>
    </row>
    <row r="63" spans="1:16" ht="56.25" x14ac:dyDescent="0.2">
      <c r="A63" s="146">
        <v>17</v>
      </c>
      <c r="B63" s="54" t="s">
        <v>241</v>
      </c>
      <c r="C63" s="55" t="s">
        <v>1059</v>
      </c>
      <c r="D63" s="56" t="s">
        <v>1060</v>
      </c>
      <c r="E63" s="57" t="s">
        <v>1014</v>
      </c>
      <c r="F63" s="58">
        <v>107.88</v>
      </c>
      <c r="G63" s="59">
        <v>16.66</v>
      </c>
      <c r="H63" s="58"/>
      <c r="I63" s="58"/>
      <c r="J63" s="58"/>
      <c r="K63" s="59">
        <v>1797</v>
      </c>
      <c r="L63" s="58"/>
      <c r="M63" s="58"/>
      <c r="N63" s="58"/>
      <c r="O63" s="58" t="s">
        <v>107</v>
      </c>
      <c r="P63" s="58" t="s">
        <v>107</v>
      </c>
    </row>
    <row r="64" spans="1:16" ht="22.5" x14ac:dyDescent="0.2">
      <c r="A64" s="146">
        <v>18</v>
      </c>
      <c r="B64" s="54" t="s">
        <v>244</v>
      </c>
      <c r="C64" s="55" t="s">
        <v>1077</v>
      </c>
      <c r="D64" s="56" t="s">
        <v>1078</v>
      </c>
      <c r="E64" s="57" t="s">
        <v>525</v>
      </c>
      <c r="F64" s="58">
        <v>44</v>
      </c>
      <c r="G64" s="59">
        <v>17.260000000000002</v>
      </c>
      <c r="H64" s="58"/>
      <c r="I64" s="58"/>
      <c r="J64" s="58"/>
      <c r="K64" s="59">
        <v>759</v>
      </c>
      <c r="L64" s="58"/>
      <c r="M64" s="58"/>
      <c r="N64" s="58"/>
      <c r="O64" s="58" t="s">
        <v>107</v>
      </c>
      <c r="P64" s="58" t="s">
        <v>107</v>
      </c>
    </row>
    <row r="65" spans="1:16" x14ac:dyDescent="0.2">
      <c r="A65" s="644" t="s">
        <v>1089</v>
      </c>
      <c r="B65" s="645"/>
      <c r="C65" s="645"/>
      <c r="D65" s="645"/>
      <c r="E65" s="645"/>
      <c r="F65" s="645"/>
      <c r="G65" s="645"/>
      <c r="H65" s="645"/>
      <c r="I65" s="645"/>
      <c r="J65" s="645"/>
      <c r="K65" s="60">
        <v>11469</v>
      </c>
      <c r="L65" s="58"/>
      <c r="M65" s="58"/>
      <c r="N65" s="58"/>
      <c r="O65" s="60">
        <v>228.29</v>
      </c>
      <c r="P65" s="60">
        <v>16.100000000000001</v>
      </c>
    </row>
    <row r="66" spans="1:16" x14ac:dyDescent="0.2">
      <c r="A66" s="648" t="s">
        <v>345</v>
      </c>
      <c r="B66" s="649"/>
      <c r="C66" s="649"/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</row>
    <row r="67" spans="1:16" x14ac:dyDescent="0.2">
      <c r="A67" s="646" t="s">
        <v>346</v>
      </c>
      <c r="B67" s="645"/>
      <c r="C67" s="645"/>
      <c r="D67" s="645"/>
      <c r="E67" s="645"/>
      <c r="F67" s="645"/>
      <c r="G67" s="645"/>
      <c r="H67" s="645"/>
      <c r="I67" s="645"/>
      <c r="J67" s="645"/>
      <c r="K67" s="58">
        <v>56462</v>
      </c>
      <c r="L67" s="58"/>
      <c r="M67" s="58"/>
      <c r="N67" s="58"/>
      <c r="O67" s="58">
        <v>1280.81</v>
      </c>
      <c r="P67" s="58">
        <v>60.64</v>
      </c>
    </row>
    <row r="68" spans="1:16" x14ac:dyDescent="0.2">
      <c r="A68" s="646" t="s">
        <v>347</v>
      </c>
      <c r="B68" s="645"/>
      <c r="C68" s="645"/>
      <c r="D68" s="645"/>
      <c r="E68" s="645"/>
      <c r="F68" s="645"/>
      <c r="G68" s="645"/>
      <c r="H68" s="645"/>
      <c r="I68" s="645"/>
      <c r="J68" s="645"/>
      <c r="K68" s="58">
        <f>ROUND(K67*6.96,0)</f>
        <v>392976</v>
      </c>
      <c r="L68" s="58"/>
      <c r="M68" s="58"/>
      <c r="N68" s="58"/>
      <c r="O68" s="58"/>
      <c r="P68" s="58"/>
    </row>
    <row r="69" spans="1:16" x14ac:dyDescent="0.2">
      <c r="A69" s="646" t="s">
        <v>348</v>
      </c>
      <c r="B69" s="645"/>
      <c r="C69" s="645"/>
      <c r="D69" s="645"/>
      <c r="E69" s="645"/>
      <c r="F69" s="645"/>
      <c r="G69" s="645"/>
      <c r="H69" s="645"/>
      <c r="I69" s="645"/>
      <c r="J69" s="645"/>
      <c r="K69" s="61">
        <f>ROUND(K68*1.1532377,2)</f>
        <v>453194.74</v>
      </c>
      <c r="L69" s="58"/>
      <c r="M69" s="58"/>
      <c r="N69" s="58"/>
      <c r="O69" s="58">
        <v>3684.45</v>
      </c>
      <c r="P69" s="58">
        <v>43.05</v>
      </c>
    </row>
    <row r="70" spans="1:16" x14ac:dyDescent="0.2">
      <c r="A70" s="646" t="s">
        <v>349</v>
      </c>
      <c r="B70" s="645"/>
      <c r="C70" s="645"/>
      <c r="D70" s="645"/>
      <c r="E70" s="645"/>
      <c r="F70" s="645"/>
      <c r="G70" s="645"/>
      <c r="H70" s="645"/>
      <c r="I70" s="645"/>
      <c r="J70" s="645"/>
      <c r="K70" s="61">
        <v>382949.55</v>
      </c>
      <c r="L70" s="58"/>
      <c r="M70" s="58"/>
      <c r="N70" s="58"/>
      <c r="O70" s="58">
        <v>3684.45</v>
      </c>
      <c r="P70" s="58">
        <v>43.05</v>
      </c>
    </row>
    <row r="71" spans="1:16" x14ac:dyDescent="0.2">
      <c r="A71" s="644" t="s">
        <v>350</v>
      </c>
      <c r="B71" s="645"/>
      <c r="C71" s="645"/>
      <c r="D71" s="645"/>
      <c r="E71" s="645"/>
      <c r="F71" s="645"/>
      <c r="G71" s="645"/>
      <c r="H71" s="645"/>
      <c r="I71" s="645"/>
      <c r="J71" s="645"/>
      <c r="K71" s="62">
        <f>ROUND(K70,2)</f>
        <v>382949.55</v>
      </c>
      <c r="L71" s="58"/>
      <c r="M71" s="58"/>
      <c r="N71" s="58"/>
      <c r="O71" s="60">
        <v>3684.45</v>
      </c>
      <c r="P71" s="60">
        <v>43.05</v>
      </c>
    </row>
    <row r="72" spans="1:16" x14ac:dyDescent="0.2">
      <c r="A72" s="644" t="s">
        <v>48</v>
      </c>
      <c r="B72" s="645"/>
      <c r="C72" s="645"/>
      <c r="D72" s="645"/>
      <c r="E72" s="645"/>
      <c r="F72" s="645"/>
      <c r="G72" s="645"/>
      <c r="H72" s="645"/>
      <c r="I72" s="645"/>
      <c r="J72" s="645"/>
      <c r="K72" s="62">
        <f>ROUND(K71*0.2,2)</f>
        <v>76589.91</v>
      </c>
      <c r="L72" s="58"/>
      <c r="M72" s="58"/>
      <c r="N72" s="58"/>
      <c r="O72" s="60">
        <v>3684.45</v>
      </c>
      <c r="P72" s="60">
        <v>43.05</v>
      </c>
    </row>
    <row r="73" spans="1:16" x14ac:dyDescent="0.2">
      <c r="A73" s="644" t="s">
        <v>514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2">
        <f>K72+K71</f>
        <v>459539.45999999996</v>
      </c>
      <c r="L73" s="58"/>
      <c r="M73" s="58"/>
      <c r="N73" s="58"/>
      <c r="O73" s="60">
        <v>3684.45</v>
      </c>
      <c r="P73" s="60">
        <v>43.05</v>
      </c>
    </row>
    <row r="74" spans="1:16" x14ac:dyDescent="0.2">
      <c r="A74" s="139"/>
      <c r="B74" s="140"/>
      <c r="C74" s="140"/>
      <c r="D74" s="140"/>
      <c r="E74" s="140"/>
      <c r="F74" s="140"/>
      <c r="G74" s="140"/>
      <c r="H74" s="140"/>
      <c r="I74" s="140"/>
      <c r="J74" s="140"/>
      <c r="K74" s="141"/>
      <c r="L74" s="142"/>
      <c r="M74" s="142"/>
      <c r="N74" s="142"/>
      <c r="O74" s="143"/>
      <c r="P74" s="143"/>
    </row>
    <row r="77" spans="1:16" x14ac:dyDescent="0.2">
      <c r="A77" s="122" t="s">
        <v>506</v>
      </c>
      <c r="B77" s="123"/>
      <c r="C77" s="124"/>
    </row>
    <row r="78" spans="1:16" x14ac:dyDescent="0.2">
      <c r="A78" s="122"/>
      <c r="B78" s="123"/>
      <c r="C78" s="124"/>
    </row>
    <row r="79" spans="1:16" x14ac:dyDescent="0.2">
      <c r="A79" s="122" t="s">
        <v>505</v>
      </c>
      <c r="B79" s="123"/>
      <c r="C79" s="124"/>
    </row>
    <row r="81" spans="1:16" x14ac:dyDescent="0.2">
      <c r="A81" s="642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  <row r="82" spans="1:16" x14ac:dyDescent="0.2">
      <c r="A82" s="640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</row>
    <row r="85" spans="1:16" x14ac:dyDescent="0.2">
      <c r="A85" s="642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</row>
    <row r="90" spans="1:16" x14ac:dyDescent="0.2">
      <c r="A90" s="642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</row>
    <row r="91" spans="1:16" x14ac:dyDescent="0.2">
      <c r="A91" s="640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</row>
    <row r="93" spans="1:16" x14ac:dyDescent="0.2">
      <c r="A93" s="642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</row>
    <row r="96" spans="1:16" x14ac:dyDescent="0.2">
      <c r="A96" s="642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</row>
    <row r="97" spans="1:16" x14ac:dyDescent="0.2">
      <c r="A97" s="640"/>
      <c r="B97" s="641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</row>
    <row r="99" spans="1:16" x14ac:dyDescent="0.2">
      <c r="A99" s="642"/>
      <c r="B99" s="641"/>
      <c r="C99" s="641"/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</row>
    <row r="100" spans="1:16" x14ac:dyDescent="0.2">
      <c r="A100" s="640"/>
      <c r="B100" s="641"/>
      <c r="C100" s="641"/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</row>
    <row r="102" spans="1:16" x14ac:dyDescent="0.2">
      <c r="A102" s="642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</row>
    <row r="103" spans="1:16" x14ac:dyDescent="0.2">
      <c r="A103" s="640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</row>
  </sheetData>
  <mergeCells count="84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A38:J38"/>
    <mergeCell ref="J27:J28"/>
    <mergeCell ref="L27:L28"/>
    <mergeCell ref="M27:M28"/>
    <mergeCell ref="N27:N28"/>
    <mergeCell ref="A30:P30"/>
    <mergeCell ref="A32:J32"/>
    <mergeCell ref="I27:I28"/>
    <mergeCell ref="A33:J33"/>
    <mergeCell ref="A34:J34"/>
    <mergeCell ref="A35:J35"/>
    <mergeCell ref="A36:J36"/>
    <mergeCell ref="A37:J37"/>
    <mergeCell ref="A59:J59"/>
    <mergeCell ref="A60:P60"/>
    <mergeCell ref="A45:P45"/>
    <mergeCell ref="A39:J39"/>
    <mergeCell ref="A40:J40"/>
    <mergeCell ref="A41:J41"/>
    <mergeCell ref="A42:J42"/>
    <mergeCell ref="A43:J43"/>
    <mergeCell ref="A44:J44"/>
    <mergeCell ref="A69:J69"/>
    <mergeCell ref="A70:J70"/>
    <mergeCell ref="A71:J71"/>
    <mergeCell ref="A72:J72"/>
    <mergeCell ref="A65:J65"/>
    <mergeCell ref="A66:P66"/>
    <mergeCell ref="A99:P99"/>
    <mergeCell ref="A100:P100"/>
    <mergeCell ref="A102:P102"/>
    <mergeCell ref="A103:P103"/>
    <mergeCell ref="B10:K10"/>
    <mergeCell ref="A81:P81"/>
    <mergeCell ref="A85:P85"/>
    <mergeCell ref="A90:P90"/>
    <mergeCell ref="A91:P91"/>
    <mergeCell ref="A93:P93"/>
    <mergeCell ref="A96:P96"/>
    <mergeCell ref="A97:P97"/>
    <mergeCell ref="A73:J73"/>
    <mergeCell ref="A82:P82"/>
    <mergeCell ref="A67:J67"/>
    <mergeCell ref="A68:J68"/>
  </mergeCells>
  <pageMargins left="0.19685039370078741" right="0.19685039370078741" top="0.39370078740157483" bottom="0.39370078740157483" header="0.19685039370078741" footer="0.19685039370078741"/>
  <pageSetup paperSize="9" scale="67" fitToHeight="10000" orientation="portrait" r:id="rId1"/>
  <headerFooter alignWithMargins="0">
    <oddHeader>&amp;LГРАНД-Смета 2020</oddHeader>
    <oddFooter>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4"/>
  <sheetViews>
    <sheetView view="pageBreakPreview" topLeftCell="A28" zoomScaleNormal="100" zoomScaleSheetLayoutView="100" workbookViewId="0">
      <selection activeCell="B43" sqref="B43"/>
    </sheetView>
  </sheetViews>
  <sheetFormatPr defaultColWidth="8.5703125" defaultRowHeight="15" x14ac:dyDescent="0.25"/>
  <cols>
    <col min="1" max="1" width="8.5703125" style="185" customWidth="1"/>
    <col min="2" max="2" width="9.140625" style="185" customWidth="1"/>
    <col min="3" max="3" width="32.140625" style="185" customWidth="1"/>
    <col min="4" max="4" width="9.140625" style="185" customWidth="1"/>
    <col min="5" max="5" width="14.28515625" style="185" customWidth="1"/>
    <col min="6" max="6" width="13.42578125" style="185" customWidth="1"/>
    <col min="7" max="7" width="22.85546875" style="185" customWidth="1"/>
    <col min="8" max="8" width="16.85546875" style="185" hidden="1" customWidth="1"/>
    <col min="9" max="9" width="14.5703125" style="185" bestFit="1" customWidth="1"/>
    <col min="10" max="10" width="12.42578125" style="185" customWidth="1"/>
    <col min="11" max="11" width="13.42578125" style="185" customWidth="1"/>
    <col min="12" max="255" width="9.140625" style="185" customWidth="1"/>
    <col min="256" max="16384" width="8.5703125" style="185"/>
  </cols>
  <sheetData>
    <row r="1" spans="1:7" x14ac:dyDescent="0.25">
      <c r="E1" s="186" t="s">
        <v>475</v>
      </c>
    </row>
    <row r="2" spans="1:7" x14ac:dyDescent="0.25">
      <c r="E2" s="186" t="s">
        <v>476</v>
      </c>
    </row>
    <row r="3" spans="1:7" x14ac:dyDescent="0.25">
      <c r="E3" s="186" t="s">
        <v>477</v>
      </c>
    </row>
    <row r="4" spans="1:7" x14ac:dyDescent="0.25">
      <c r="G4" s="187" t="s">
        <v>53</v>
      </c>
    </row>
    <row r="5" spans="1:7" x14ac:dyDescent="0.25">
      <c r="E5" s="721" t="s">
        <v>54</v>
      </c>
      <c r="F5" s="722"/>
      <c r="G5" s="188" t="s">
        <v>55</v>
      </c>
    </row>
    <row r="6" spans="1:7" x14ac:dyDescent="0.25">
      <c r="A6" s="189" t="s">
        <v>478</v>
      </c>
      <c r="B6" s="190"/>
      <c r="C6" s="189"/>
      <c r="D6" s="189"/>
      <c r="E6" s="189"/>
      <c r="F6" s="191"/>
      <c r="G6" s="192"/>
    </row>
    <row r="7" spans="1:7" s="194" customFormat="1" ht="55.5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69.75" customHeight="1" x14ac:dyDescent="0.2">
      <c r="A8" s="723" t="str">
        <f>'[3]КС2-2.'!B8</f>
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6" customFormat="1" ht="22.5" customHeight="1" x14ac:dyDescent="0.2">
      <c r="A9" s="724" t="s">
        <v>479</v>
      </c>
      <c r="B9" s="724"/>
      <c r="C9" s="724"/>
      <c r="D9" s="724"/>
      <c r="E9" s="724"/>
      <c r="F9" s="725"/>
      <c r="G9" s="195"/>
    </row>
    <row r="10" spans="1:7" s="196" customFormat="1" ht="36" customHeight="1" x14ac:dyDescent="0.2">
      <c r="A10" s="724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4"/>
      <c r="C10" s="724"/>
      <c r="D10" s="724"/>
      <c r="E10" s="724"/>
      <c r="F10" s="724"/>
      <c r="G10" s="197"/>
    </row>
    <row r="11" spans="1:7" ht="25.5" customHeight="1" x14ac:dyDescent="0.25">
      <c r="A11" s="720"/>
      <c r="B11" s="720"/>
      <c r="C11" s="720"/>
      <c r="D11" s="720"/>
      <c r="E11" s="720"/>
      <c r="F11" s="720"/>
      <c r="G11" s="197"/>
    </row>
    <row r="12" spans="1:7" ht="13.15" customHeight="1" x14ac:dyDescent="0.25">
      <c r="A12" s="198"/>
      <c r="B12" s="199"/>
      <c r="C12" s="200"/>
      <c r="D12" s="198"/>
      <c r="E12" s="198"/>
      <c r="F12" s="200" t="s">
        <v>60</v>
      </c>
      <c r="G12" s="201"/>
    </row>
    <row r="13" spans="1:7" x14ac:dyDescent="0.25">
      <c r="A13" s="202"/>
      <c r="B13" s="199"/>
      <c r="C13" s="714" t="s">
        <v>480</v>
      </c>
      <c r="D13" s="714"/>
      <c r="E13" s="715"/>
      <c r="F13" s="204" t="s">
        <v>62</v>
      </c>
      <c r="G13" s="205" t="str">
        <f>'[3]КС2-1.'!M12</f>
        <v>401849</v>
      </c>
    </row>
    <row r="14" spans="1:7" x14ac:dyDescent="0.25">
      <c r="A14" s="198"/>
      <c r="B14" s="199"/>
      <c r="C14" s="200"/>
      <c r="D14" s="206"/>
      <c r="E14" s="198"/>
      <c r="F14" s="207" t="s">
        <v>63</v>
      </c>
      <c r="G14" s="208" t="s">
        <v>503</v>
      </c>
    </row>
    <row r="15" spans="1:7" x14ac:dyDescent="0.25">
      <c r="A15" s="209"/>
      <c r="B15" s="209"/>
      <c r="C15" s="209"/>
      <c r="D15" s="209"/>
      <c r="E15" s="209"/>
      <c r="F15" s="209"/>
      <c r="G15" s="209"/>
    </row>
    <row r="16" spans="1:7" ht="18.75" customHeight="1" x14ac:dyDescent="0.25">
      <c r="A16" s="209"/>
      <c r="B16" s="209"/>
      <c r="C16" s="210"/>
      <c r="D16" s="716" t="s">
        <v>481</v>
      </c>
      <c r="E16" s="717" t="s">
        <v>66</v>
      </c>
      <c r="F16" s="719" t="s">
        <v>67</v>
      </c>
      <c r="G16" s="719"/>
    </row>
    <row r="17" spans="1:8" ht="24.75" customHeight="1" x14ac:dyDescent="0.25">
      <c r="A17" s="209"/>
      <c r="B17" s="211"/>
      <c r="C17" s="210"/>
      <c r="D17" s="716"/>
      <c r="E17" s="718"/>
      <c r="F17" s="212" t="s">
        <v>68</v>
      </c>
      <c r="G17" s="212" t="s">
        <v>69</v>
      </c>
    </row>
    <row r="18" spans="1:8" ht="15.75" x14ac:dyDescent="0.25">
      <c r="A18" s="209"/>
      <c r="B18" s="209"/>
      <c r="C18" s="213"/>
      <c r="D18" s="214">
        <v>3</v>
      </c>
      <c r="E18" s="215" t="s">
        <v>1231</v>
      </c>
      <c r="F18" s="216">
        <v>44334</v>
      </c>
      <c r="G18" s="217" t="str">
        <f>E18</f>
        <v>07.06.2021</v>
      </c>
    </row>
    <row r="19" spans="1:8" ht="15.75" x14ac:dyDescent="0.25">
      <c r="A19" s="209"/>
      <c r="B19" s="209"/>
      <c r="C19" s="218" t="s">
        <v>482</v>
      </c>
      <c r="D19" s="209"/>
      <c r="E19" s="209"/>
      <c r="F19" s="209"/>
      <c r="G19" s="209"/>
    </row>
    <row r="20" spans="1:8" ht="15.75" x14ac:dyDescent="0.25">
      <c r="A20" s="209"/>
      <c r="B20" s="209"/>
      <c r="C20" s="219" t="s">
        <v>483</v>
      </c>
      <c r="D20" s="209"/>
      <c r="E20" s="209"/>
      <c r="F20" s="209"/>
      <c r="G20" s="209"/>
    </row>
    <row r="21" spans="1:8" ht="13.15" customHeight="1" x14ac:dyDescent="0.25">
      <c r="A21" s="716" t="s">
        <v>484</v>
      </c>
      <c r="B21" s="716" t="s">
        <v>485</v>
      </c>
      <c r="C21" s="716"/>
      <c r="D21" s="716" t="s">
        <v>53</v>
      </c>
      <c r="E21" s="716" t="s">
        <v>486</v>
      </c>
      <c r="F21" s="716"/>
      <c r="G21" s="716"/>
    </row>
    <row r="22" spans="1:8" ht="33.75" x14ac:dyDescent="0.25">
      <c r="A22" s="716"/>
      <c r="B22" s="716"/>
      <c r="C22" s="716"/>
      <c r="D22" s="716"/>
      <c r="E22" s="220" t="s">
        <v>487</v>
      </c>
      <c r="F22" s="220" t="s">
        <v>488</v>
      </c>
      <c r="G22" s="220" t="s">
        <v>489</v>
      </c>
    </row>
    <row r="23" spans="1:8" ht="13.15" customHeight="1" x14ac:dyDescent="0.25">
      <c r="A23" s="221">
        <v>1</v>
      </c>
      <c r="B23" s="712">
        <v>2</v>
      </c>
      <c r="C23" s="712"/>
      <c r="D23" s="207">
        <v>3</v>
      </c>
      <c r="E23" s="223">
        <v>4</v>
      </c>
      <c r="F23" s="223">
        <v>5</v>
      </c>
      <c r="G23" s="223">
        <v>6</v>
      </c>
    </row>
    <row r="24" spans="1:8" ht="36" customHeight="1" x14ac:dyDescent="0.25">
      <c r="A24" s="207"/>
      <c r="B24" s="713" t="s">
        <v>490</v>
      </c>
      <c r="C24" s="713"/>
      <c r="D24" s="224"/>
      <c r="E24" s="225">
        <f>SUM(E26:E33)+E34+E35+E36+E37</f>
        <v>17269617.669075526</v>
      </c>
      <c r="F24" s="225">
        <f>SUM(F26:F33)+F34+F35+F36+F37</f>
        <v>17277169.219075527</v>
      </c>
      <c r="G24" s="240">
        <f>G33+G34+G35+G36+G37</f>
        <v>4254321.3731895247</v>
      </c>
      <c r="H24" s="225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5">
      <c r="A25" s="207"/>
      <c r="B25" s="713" t="s">
        <v>491</v>
      </c>
      <c r="C25" s="713"/>
      <c r="D25" s="224"/>
      <c r="E25" s="225"/>
      <c r="F25" s="225"/>
      <c r="G25" s="240"/>
      <c r="H25" s="226"/>
    </row>
    <row r="26" spans="1:8" x14ac:dyDescent="0.25">
      <c r="A26" s="201">
        <v>1</v>
      </c>
      <c r="B26" s="710" t="s">
        <v>492</v>
      </c>
      <c r="C26" s="710"/>
      <c r="D26" s="228"/>
      <c r="E26" s="229">
        <v>565697.81000000006</v>
      </c>
      <c r="F26" s="229">
        <v>565697.81000000006</v>
      </c>
      <c r="G26" s="241"/>
      <c r="H26" s="226"/>
    </row>
    <row r="27" spans="1:8" x14ac:dyDescent="0.25">
      <c r="A27" s="201">
        <v>2</v>
      </c>
      <c r="B27" s="710" t="s">
        <v>493</v>
      </c>
      <c r="C27" s="710"/>
      <c r="D27" s="228"/>
      <c r="E27" s="229">
        <v>1620714.2</v>
      </c>
      <c r="F27" s="229">
        <v>1620714.2</v>
      </c>
      <c r="G27" s="241"/>
      <c r="H27" s="226"/>
    </row>
    <row r="28" spans="1:8" x14ac:dyDescent="0.25">
      <c r="A28" s="201">
        <v>3</v>
      </c>
      <c r="B28" s="710" t="s">
        <v>1090</v>
      </c>
      <c r="C28" s="710"/>
      <c r="D28" s="228"/>
      <c r="E28" s="229">
        <f t="shared" ref="E28:F35" si="0">F28</f>
        <v>2102225.21</v>
      </c>
      <c r="F28" s="229">
        <v>2102225.21</v>
      </c>
      <c r="G28" s="241"/>
      <c r="H28" s="226"/>
    </row>
    <row r="29" spans="1:8" x14ac:dyDescent="0.25">
      <c r="A29" s="201">
        <v>4</v>
      </c>
      <c r="B29" s="710" t="s">
        <v>1091</v>
      </c>
      <c r="C29" s="710"/>
      <c r="D29" s="228"/>
      <c r="E29" s="229">
        <f t="shared" si="0"/>
        <v>7783798.3499999996</v>
      </c>
      <c r="F29" s="229">
        <v>7783798.3499999996</v>
      </c>
      <c r="G29" s="241"/>
      <c r="H29" s="226"/>
    </row>
    <row r="30" spans="1:8" x14ac:dyDescent="0.25">
      <c r="A30" s="201">
        <v>5</v>
      </c>
      <c r="B30" s="710" t="s">
        <v>1092</v>
      </c>
      <c r="C30" s="710"/>
      <c r="D30" s="228"/>
      <c r="E30" s="229">
        <f t="shared" si="0"/>
        <v>167417.64000000001</v>
      </c>
      <c r="F30" s="229">
        <v>167417.64000000001</v>
      </c>
      <c r="G30" s="241"/>
      <c r="H30" s="226"/>
    </row>
    <row r="31" spans="1:8" x14ac:dyDescent="0.25">
      <c r="A31" s="201">
        <v>6</v>
      </c>
      <c r="B31" s="710" t="s">
        <v>1093</v>
      </c>
      <c r="C31" s="710"/>
      <c r="D31" s="228"/>
      <c r="E31" s="229">
        <f t="shared" si="0"/>
        <v>572002.73</v>
      </c>
      <c r="F31" s="229">
        <v>572002.73</v>
      </c>
      <c r="G31" s="241"/>
      <c r="H31" s="226"/>
    </row>
    <row r="32" spans="1:8" x14ac:dyDescent="0.25">
      <c r="A32" s="201">
        <v>7</v>
      </c>
      <c r="B32" s="710" t="s">
        <v>1094</v>
      </c>
      <c r="C32" s="710"/>
      <c r="D32" s="228"/>
      <c r="E32" s="229">
        <f t="shared" si="0"/>
        <v>137391.79</v>
      </c>
      <c r="F32" s="229">
        <v>137391.79</v>
      </c>
      <c r="G32" s="241"/>
      <c r="H32" s="226"/>
    </row>
    <row r="33" spans="1:11" ht="15" customHeight="1" x14ac:dyDescent="0.25">
      <c r="A33" s="201">
        <v>8</v>
      </c>
      <c r="B33" s="710" t="s">
        <v>1095</v>
      </c>
      <c r="C33" s="710"/>
      <c r="D33" s="228"/>
      <c r="E33" s="229">
        <f t="shared" si="0"/>
        <v>2848522.5305927196</v>
      </c>
      <c r="F33" s="229">
        <f t="shared" si="0"/>
        <v>2848522.5305927196</v>
      </c>
      <c r="G33" s="241">
        <v>2848522.5305927196</v>
      </c>
      <c r="H33" s="226"/>
    </row>
    <row r="34" spans="1:11" x14ac:dyDescent="0.25">
      <c r="A34" s="201">
        <v>9</v>
      </c>
      <c r="B34" s="710" t="s">
        <v>1528</v>
      </c>
      <c r="C34" s="710"/>
      <c r="D34" s="228"/>
      <c r="E34" s="229">
        <f t="shared" si="0"/>
        <v>592614.08391334501</v>
      </c>
      <c r="F34" s="229">
        <f>G34</f>
        <v>592614.08391334501</v>
      </c>
      <c r="G34" s="242">
        <v>592614.08391334501</v>
      </c>
      <c r="H34" s="226"/>
    </row>
    <row r="35" spans="1:11" x14ac:dyDescent="0.25">
      <c r="A35" s="201">
        <v>10</v>
      </c>
      <c r="B35" s="710" t="s">
        <v>1529</v>
      </c>
      <c r="C35" s="710"/>
      <c r="D35" s="228"/>
      <c r="E35" s="229">
        <f t="shared" si="0"/>
        <v>445184.11868345994</v>
      </c>
      <c r="F35" s="229">
        <f>G35</f>
        <v>445184.11868345994</v>
      </c>
      <c r="G35" s="242">
        <v>445184.11868345994</v>
      </c>
      <c r="H35" s="226"/>
    </row>
    <row r="36" spans="1:11" x14ac:dyDescent="0.25">
      <c r="A36" s="201">
        <v>11</v>
      </c>
      <c r="B36" s="710" t="s">
        <v>1530</v>
      </c>
      <c r="C36" s="710"/>
      <c r="D36" s="228"/>
      <c r="E36" s="229">
        <v>396291.46588600421</v>
      </c>
      <c r="F36" s="229">
        <v>396291.46588600421</v>
      </c>
      <c r="G36" s="242">
        <v>330242.90000000002</v>
      </c>
      <c r="H36" s="226"/>
    </row>
    <row r="37" spans="1:11" x14ac:dyDescent="0.25">
      <c r="A37" s="201">
        <v>12</v>
      </c>
      <c r="B37" s="710" t="s">
        <v>1531</v>
      </c>
      <c r="C37" s="710"/>
      <c r="D37" s="228"/>
      <c r="E37" s="229">
        <f>G37</f>
        <v>37757.74</v>
      </c>
      <c r="F37" s="229">
        <v>45309.29</v>
      </c>
      <c r="G37" s="243">
        <v>37757.74</v>
      </c>
      <c r="H37" s="226"/>
    </row>
    <row r="38" spans="1:11" ht="13.5" customHeight="1" x14ac:dyDescent="0.25">
      <c r="A38" s="230"/>
      <c r="B38" s="230"/>
      <c r="C38" s="230"/>
      <c r="D38" s="231"/>
      <c r="E38" s="232"/>
      <c r="F38" s="233" t="s">
        <v>494</v>
      </c>
      <c r="G38" s="242">
        <f>G24</f>
        <v>4254321.3731895247</v>
      </c>
      <c r="H38" s="226">
        <f>'[3]КС2-3'!K85+'[3]КС2-4'!K193+'[3]КС2-5'!K55+'[3]КС2-6'!K48+'[3]КС2-7'!K76+'[3]КС2-8'!K71</f>
        <v>11266491.91</v>
      </c>
      <c r="I38" s="234"/>
      <c r="J38" s="226"/>
      <c r="K38" s="226"/>
    </row>
    <row r="39" spans="1:11" x14ac:dyDescent="0.25">
      <c r="A39" s="198"/>
      <c r="B39" s="198"/>
      <c r="C39" s="198"/>
      <c r="D39" s="235"/>
      <c r="E39" s="200"/>
      <c r="F39" s="236" t="s">
        <v>495</v>
      </c>
      <c r="G39" s="244">
        <f>G38*0.2</f>
        <v>850864.27463790495</v>
      </c>
      <c r="H39" s="226">
        <f>'[3]КС2-3'!K86+'[3]КС2-4'!K194+'[3]КС2-5'!K56+'[3]КС2-6'!K49+'[3]КС2-7'!K77+'[3]КС2-8'!K72</f>
        <v>2253298.39</v>
      </c>
      <c r="I39" s="234"/>
      <c r="J39" s="226"/>
      <c r="K39" s="226"/>
    </row>
    <row r="40" spans="1:11" x14ac:dyDescent="0.25">
      <c r="A40" s="198"/>
      <c r="B40" s="198"/>
      <c r="C40" s="198"/>
      <c r="D40" s="198"/>
      <c r="E40" s="200"/>
      <c r="F40" s="236" t="s">
        <v>496</v>
      </c>
      <c r="G40" s="240">
        <v>5105185.6399999997</v>
      </c>
      <c r="H40" s="226">
        <f>'[3]КС2-3'!K87+'[3]КС2-4'!K195+'[3]КС2-5'!K57+'[3]КС2-6'!K50+'[3]КС2-7'!K78+'[3]КС2-8'!K73</f>
        <v>13519790.300000001</v>
      </c>
      <c r="I40" s="234"/>
      <c r="J40" s="226"/>
      <c r="K40" s="226"/>
    </row>
    <row r="41" spans="1:11" x14ac:dyDescent="0.25">
      <c r="A41" s="209"/>
      <c r="B41" s="237"/>
      <c r="C41" s="209"/>
      <c r="D41" s="209"/>
      <c r="E41" s="209"/>
      <c r="F41" s="209"/>
      <c r="G41" s="209"/>
      <c r="H41" s="226"/>
      <c r="I41" s="245"/>
    </row>
    <row r="42" spans="1:11" ht="44.25" customHeight="1" x14ac:dyDescent="0.25">
      <c r="A42" s="711" t="str">
        <f>'[3]КС2-2.'!A117</f>
        <v>Сдал: Генеральный  директор  ООО ПСК КАПИТАЛ  ____________________________/Г.Ф.Рахимова /</v>
      </c>
      <c r="B42" s="689"/>
      <c r="C42" s="689"/>
      <c r="D42" s="689"/>
      <c r="E42" s="689"/>
      <c r="F42" s="689"/>
      <c r="G42" s="689"/>
    </row>
    <row r="43" spans="1:11" hidden="1" x14ac:dyDescent="0.25">
      <c r="A43" s="236"/>
      <c r="B43" s="239"/>
      <c r="C43" s="239"/>
      <c r="D43" s="239"/>
      <c r="E43" s="239"/>
      <c r="F43" s="239"/>
      <c r="G43" s="239"/>
    </row>
    <row r="44" spans="1:11" ht="45.75" customHeight="1" x14ac:dyDescent="0.25">
      <c r="A44" s="711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44" s="689"/>
      <c r="C44" s="689"/>
      <c r="D44" s="689"/>
      <c r="E44" s="689"/>
      <c r="F44" s="689"/>
      <c r="G44" s="689"/>
    </row>
  </sheetData>
  <mergeCells count="31">
    <mergeCell ref="A11:F11"/>
    <mergeCell ref="E5:F5"/>
    <mergeCell ref="A7:F7"/>
    <mergeCell ref="A8:F8"/>
    <mergeCell ref="A9:F9"/>
    <mergeCell ref="A10:F10"/>
    <mergeCell ref="C13:E13"/>
    <mergeCell ref="D16:D17"/>
    <mergeCell ref="E16:E17"/>
    <mergeCell ref="F16:G16"/>
    <mergeCell ref="A21:A22"/>
    <mergeCell ref="B21:C22"/>
    <mergeCell ref="D21:D22"/>
    <mergeCell ref="E21:G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A42:G42"/>
    <mergeCell ref="A44:G44"/>
  </mergeCell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152"/>
  <sheetViews>
    <sheetView showGridLines="0" topLeftCell="A124" zoomScale="115" zoomScaleNormal="115" workbookViewId="0">
      <selection activeCell="B43" sqref="B43"/>
    </sheetView>
  </sheetViews>
  <sheetFormatPr defaultRowHeight="12.75" outlineLevelRow="2" x14ac:dyDescent="0.2"/>
  <cols>
    <col min="1" max="1" width="3" style="63" customWidth="1"/>
    <col min="2" max="2" width="3.28515625" style="64" customWidth="1"/>
    <col min="3" max="3" width="9.5703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8554687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726" t="s">
        <v>501</v>
      </c>
      <c r="C10" s="726"/>
      <c r="D10" s="726"/>
      <c r="E10" s="726"/>
      <c r="F10" s="726"/>
      <c r="G10" s="726"/>
      <c r="H10" s="171"/>
      <c r="I10" s="171"/>
      <c r="J10" s="171"/>
      <c r="K10" s="17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726"/>
      <c r="C11" s="726"/>
      <c r="D11" s="726"/>
      <c r="E11" s="726"/>
      <c r="F11" s="726"/>
      <c r="G11" s="726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726"/>
      <c r="C12" s="726"/>
      <c r="D12" s="726"/>
      <c r="E12" s="726"/>
      <c r="F12" s="726"/>
      <c r="G12" s="726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128</v>
      </c>
      <c r="J18" s="668"/>
      <c r="K18" s="667" t="s">
        <v>1231</v>
      </c>
      <c r="L18" s="668"/>
      <c r="M18" s="667" t="s">
        <v>1232</v>
      </c>
      <c r="N18" s="668"/>
      <c r="O18" s="667" t="s">
        <v>1231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1096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ht="15" hidden="1" customHeight="1" outlineLevel="1" x14ac:dyDescent="0.2">
      <c r="A24" s="39"/>
      <c r="B24" s="669" t="s">
        <v>1329</v>
      </c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</row>
    <row r="25" spans="1:16" s="42" customFormat="1" ht="15" hidden="1" customHeight="1" x14ac:dyDescent="0.2">
      <c r="A25" s="39"/>
      <c r="B25" s="48" t="s">
        <v>1330</v>
      </c>
      <c r="C25" s="180"/>
      <c r="D25" s="43"/>
      <c r="E25" s="44"/>
      <c r="F25" s="45"/>
      <c r="G25" s="45"/>
      <c r="H25" s="727" t="s">
        <v>1331</v>
      </c>
      <c r="I25" s="728"/>
      <c r="J25" s="47" t="s">
        <v>1332</v>
      </c>
      <c r="K25" s="49"/>
      <c r="L25" s="45"/>
      <c r="M25" s="45"/>
      <c r="N25" s="46"/>
      <c r="O25" s="46"/>
      <c r="P25" s="47"/>
    </row>
    <row r="26" spans="1:16" s="42" customFormat="1" ht="15" hidden="1" customHeight="1" outlineLevel="1" x14ac:dyDescent="0.2">
      <c r="A26" s="39"/>
      <c r="B26" s="48" t="s">
        <v>1333</v>
      </c>
      <c r="C26" s="180"/>
      <c r="D26" s="43"/>
      <c r="E26" s="44"/>
      <c r="F26" s="45"/>
      <c r="G26" s="45"/>
      <c r="H26" s="727" t="s">
        <v>1334</v>
      </c>
      <c r="I26" s="728"/>
      <c r="J26" s="47" t="s">
        <v>1332</v>
      </c>
      <c r="K26" s="49"/>
      <c r="L26" s="45"/>
      <c r="M26" s="45"/>
      <c r="N26" s="46"/>
      <c r="O26" s="46"/>
      <c r="P26" s="47"/>
    </row>
    <row r="27" spans="1:16" s="42" customFormat="1" ht="15" hidden="1" customHeight="1" outlineLevel="2" x14ac:dyDescent="0.2">
      <c r="A27" s="39"/>
      <c r="B27" s="48" t="s">
        <v>1335</v>
      </c>
      <c r="C27" s="180"/>
      <c r="D27" s="43"/>
      <c r="E27" s="44"/>
      <c r="F27" s="45"/>
      <c r="G27" s="45"/>
      <c r="H27" s="727" t="s">
        <v>1336</v>
      </c>
      <c r="I27" s="728"/>
      <c r="J27" s="47" t="s">
        <v>1337</v>
      </c>
      <c r="K27" s="49"/>
      <c r="L27" s="45"/>
      <c r="M27" s="45"/>
      <c r="N27" s="46"/>
      <c r="O27" s="46"/>
      <c r="P27" s="47"/>
    </row>
    <row r="28" spans="1:16" s="42" customFormat="1" collapsed="1" x14ac:dyDescent="0.2">
      <c r="A28" s="39"/>
      <c r="B28" s="40"/>
      <c r="C28" s="4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ht="20.25" customHeight="1" x14ac:dyDescent="0.2">
      <c r="A29" s="661" t="s">
        <v>71</v>
      </c>
      <c r="B29" s="662"/>
      <c r="C29" s="663" t="s">
        <v>72</v>
      </c>
      <c r="D29" s="650" t="s">
        <v>73</v>
      </c>
      <c r="E29" s="658" t="s">
        <v>74</v>
      </c>
      <c r="F29" s="658" t="s">
        <v>75</v>
      </c>
      <c r="G29" s="659" t="s">
        <v>76</v>
      </c>
      <c r="H29" s="660"/>
      <c r="I29" s="660"/>
      <c r="J29" s="660"/>
      <c r="K29" s="659" t="s">
        <v>77</v>
      </c>
      <c r="L29" s="660"/>
      <c r="M29" s="660"/>
      <c r="N29" s="660"/>
      <c r="O29" s="650" t="s">
        <v>78</v>
      </c>
      <c r="P29" s="652" t="s">
        <v>79</v>
      </c>
    </row>
    <row r="30" spans="1:16" ht="20.25" customHeight="1" x14ac:dyDescent="0.2">
      <c r="A30" s="654" t="s">
        <v>80</v>
      </c>
      <c r="B30" s="656" t="s">
        <v>81</v>
      </c>
      <c r="C30" s="664"/>
      <c r="D30" s="651"/>
      <c r="E30" s="658"/>
      <c r="F30" s="658"/>
      <c r="G30" s="658" t="s">
        <v>82</v>
      </c>
      <c r="H30" s="659" t="s">
        <v>83</v>
      </c>
      <c r="I30" s="660"/>
      <c r="J30" s="660"/>
      <c r="K30" s="658" t="s">
        <v>82</v>
      </c>
      <c r="L30" s="659" t="s">
        <v>83</v>
      </c>
      <c r="M30" s="660"/>
      <c r="N30" s="660"/>
      <c r="O30" s="651"/>
      <c r="P30" s="653"/>
    </row>
    <row r="31" spans="1:16" ht="16.5" customHeight="1" x14ac:dyDescent="0.2">
      <c r="A31" s="655"/>
      <c r="B31" s="657"/>
      <c r="C31" s="664"/>
      <c r="D31" s="651"/>
      <c r="E31" s="658"/>
      <c r="F31" s="658"/>
      <c r="G31" s="658"/>
      <c r="H31" s="658" t="s">
        <v>84</v>
      </c>
      <c r="I31" s="658" t="s">
        <v>85</v>
      </c>
      <c r="J31" s="650" t="s">
        <v>86</v>
      </c>
      <c r="K31" s="658"/>
      <c r="L31" s="658" t="s">
        <v>84</v>
      </c>
      <c r="M31" s="658" t="s">
        <v>85</v>
      </c>
      <c r="N31" s="665" t="s">
        <v>86</v>
      </c>
      <c r="O31" s="651"/>
      <c r="P31" s="653"/>
    </row>
    <row r="32" spans="1:16" ht="12.75" customHeight="1" x14ac:dyDescent="0.2">
      <c r="A32" s="655"/>
      <c r="B32" s="657"/>
      <c r="C32" s="664"/>
      <c r="D32" s="651"/>
      <c r="E32" s="650"/>
      <c r="F32" s="650"/>
      <c r="G32" s="650"/>
      <c r="H32" s="650"/>
      <c r="I32" s="650"/>
      <c r="J32" s="651"/>
      <c r="K32" s="650"/>
      <c r="L32" s="650"/>
      <c r="M32" s="650"/>
      <c r="N32" s="666"/>
      <c r="O32" s="651"/>
      <c r="P32" s="653"/>
    </row>
    <row r="33" spans="1:16" x14ac:dyDescent="0.2">
      <c r="A33" s="50">
        <v>1</v>
      </c>
      <c r="B33" s="51">
        <v>2</v>
      </c>
      <c r="C33" s="51">
        <v>3</v>
      </c>
      <c r="D33" s="52">
        <v>4</v>
      </c>
      <c r="E33" s="52">
        <v>5</v>
      </c>
      <c r="F33" s="52">
        <v>6</v>
      </c>
      <c r="G33" s="52">
        <v>7</v>
      </c>
      <c r="H33" s="52">
        <v>8</v>
      </c>
      <c r="I33" s="52">
        <v>9</v>
      </c>
      <c r="J33" s="52">
        <v>10</v>
      </c>
      <c r="K33" s="52">
        <v>11</v>
      </c>
      <c r="L33" s="52">
        <v>12</v>
      </c>
      <c r="M33" s="52">
        <v>13</v>
      </c>
      <c r="N33" s="52">
        <v>14</v>
      </c>
      <c r="O33" s="52">
        <v>15</v>
      </c>
      <c r="P33" s="52">
        <v>16</v>
      </c>
    </row>
    <row r="34" spans="1:16" ht="19.149999999999999" customHeight="1" x14ac:dyDescent="0.2">
      <c r="A34" s="647" t="s">
        <v>515</v>
      </c>
      <c r="B34" s="645"/>
      <c r="C34" s="645"/>
      <c r="D34" s="645"/>
      <c r="E34" s="645"/>
      <c r="F34" s="645"/>
      <c r="G34" s="645"/>
      <c r="H34" s="645"/>
      <c r="I34" s="645"/>
      <c r="J34" s="645"/>
      <c r="K34" s="645"/>
      <c r="L34" s="645"/>
      <c r="M34" s="645"/>
      <c r="N34" s="645"/>
      <c r="O34" s="645"/>
      <c r="P34" s="645"/>
    </row>
    <row r="35" spans="1:16" ht="74.25" x14ac:dyDescent="0.2">
      <c r="A35" s="172">
        <v>1</v>
      </c>
      <c r="B35" s="54" t="s">
        <v>134</v>
      </c>
      <c r="C35" s="55" t="s">
        <v>1338</v>
      </c>
      <c r="D35" s="56" t="s">
        <v>1339</v>
      </c>
      <c r="E35" s="57" t="s">
        <v>518</v>
      </c>
      <c r="F35" s="58">
        <v>0.25419999999999998</v>
      </c>
      <c r="G35" s="59">
        <v>144894.93</v>
      </c>
      <c r="H35" s="59">
        <v>1717.96</v>
      </c>
      <c r="I35" s="59">
        <v>491.39</v>
      </c>
      <c r="J35" s="59">
        <v>24.94</v>
      </c>
      <c r="K35" s="59">
        <v>36833</v>
      </c>
      <c r="L35" s="59">
        <v>437</v>
      </c>
      <c r="M35" s="59">
        <v>125</v>
      </c>
      <c r="N35" s="59">
        <v>6</v>
      </c>
      <c r="O35" s="58" t="s">
        <v>1340</v>
      </c>
      <c r="P35" s="58" t="s">
        <v>1341</v>
      </c>
    </row>
    <row r="36" spans="1:16" ht="56.25" x14ac:dyDescent="0.2">
      <c r="A36" s="172">
        <v>2</v>
      </c>
      <c r="B36" s="54" t="s">
        <v>140</v>
      </c>
      <c r="C36" s="55" t="s">
        <v>1342</v>
      </c>
      <c r="D36" s="56" t="s">
        <v>1343</v>
      </c>
      <c r="E36" s="57" t="s">
        <v>424</v>
      </c>
      <c r="F36" s="58">
        <v>-25.42</v>
      </c>
      <c r="G36" s="59">
        <v>1310.5</v>
      </c>
      <c r="H36" s="58"/>
      <c r="I36" s="58"/>
      <c r="J36" s="58"/>
      <c r="K36" s="59">
        <v>-33313</v>
      </c>
      <c r="L36" s="58"/>
      <c r="M36" s="58"/>
      <c r="N36" s="58"/>
      <c r="O36" s="58" t="s">
        <v>107</v>
      </c>
      <c r="P36" s="58" t="s">
        <v>107</v>
      </c>
    </row>
    <row r="37" spans="1:16" ht="33.75" x14ac:dyDescent="0.2">
      <c r="A37" s="172">
        <v>3</v>
      </c>
      <c r="B37" s="54" t="s">
        <v>144</v>
      </c>
      <c r="C37" s="55" t="s">
        <v>1344</v>
      </c>
      <c r="D37" s="56" t="s">
        <v>524</v>
      </c>
      <c r="E37" s="57" t="s">
        <v>525</v>
      </c>
      <c r="F37" s="58">
        <v>-23.386399999999998</v>
      </c>
      <c r="G37" s="59">
        <v>72.8</v>
      </c>
      <c r="H37" s="58"/>
      <c r="I37" s="58"/>
      <c r="J37" s="58"/>
      <c r="K37" s="59">
        <v>-1703</v>
      </c>
      <c r="L37" s="58"/>
      <c r="M37" s="58"/>
      <c r="N37" s="58"/>
      <c r="O37" s="58" t="s">
        <v>107</v>
      </c>
      <c r="P37" s="58" t="s">
        <v>107</v>
      </c>
    </row>
    <row r="38" spans="1:16" ht="45" x14ac:dyDescent="0.2">
      <c r="A38" s="172">
        <v>4</v>
      </c>
      <c r="B38" s="54" t="s">
        <v>149</v>
      </c>
      <c r="C38" s="55" t="s">
        <v>1189</v>
      </c>
      <c r="D38" s="56" t="s">
        <v>526</v>
      </c>
      <c r="E38" s="57" t="s">
        <v>527</v>
      </c>
      <c r="F38" s="58">
        <v>23.386399999999998</v>
      </c>
      <c r="G38" s="59">
        <v>31.48</v>
      </c>
      <c r="H38" s="58"/>
      <c r="I38" s="58"/>
      <c r="J38" s="58"/>
      <c r="K38" s="59">
        <v>736</v>
      </c>
      <c r="L38" s="58"/>
      <c r="M38" s="58"/>
      <c r="N38" s="58"/>
      <c r="O38" s="58" t="s">
        <v>107</v>
      </c>
      <c r="P38" s="58" t="s">
        <v>107</v>
      </c>
    </row>
    <row r="39" spans="1:16" ht="22.5" x14ac:dyDescent="0.2">
      <c r="A39" s="172">
        <v>5</v>
      </c>
      <c r="B39" s="54" t="s">
        <v>156</v>
      </c>
      <c r="C39" s="55" t="s">
        <v>1189</v>
      </c>
      <c r="D39" s="56" t="s">
        <v>1345</v>
      </c>
      <c r="E39" s="57" t="s">
        <v>527</v>
      </c>
      <c r="F39" s="58">
        <v>14</v>
      </c>
      <c r="G39" s="59">
        <v>886.07</v>
      </c>
      <c r="H39" s="58"/>
      <c r="I39" s="58"/>
      <c r="J39" s="58"/>
      <c r="K39" s="59">
        <v>12405</v>
      </c>
      <c r="L39" s="58"/>
      <c r="M39" s="58"/>
      <c r="N39" s="58"/>
      <c r="O39" s="58" t="s">
        <v>107</v>
      </c>
      <c r="P39" s="58" t="s">
        <v>107</v>
      </c>
    </row>
    <row r="40" spans="1:16" ht="22.5" x14ac:dyDescent="0.2">
      <c r="A40" s="172">
        <v>6</v>
      </c>
      <c r="B40" s="54" t="s">
        <v>159</v>
      </c>
      <c r="C40" s="55" t="s">
        <v>1189</v>
      </c>
      <c r="D40" s="56" t="s">
        <v>1346</v>
      </c>
      <c r="E40" s="57" t="s">
        <v>527</v>
      </c>
      <c r="F40" s="58">
        <v>1</v>
      </c>
      <c r="G40" s="59">
        <v>551.05999999999995</v>
      </c>
      <c r="H40" s="58"/>
      <c r="I40" s="58"/>
      <c r="J40" s="58"/>
      <c r="K40" s="59">
        <v>551</v>
      </c>
      <c r="L40" s="58"/>
      <c r="M40" s="58"/>
      <c r="N40" s="58"/>
      <c r="O40" s="58" t="s">
        <v>107</v>
      </c>
      <c r="P40" s="58" t="s">
        <v>107</v>
      </c>
    </row>
    <row r="41" spans="1:16" ht="65.25" customHeight="1" x14ac:dyDescent="0.2">
      <c r="A41" s="172">
        <v>7</v>
      </c>
      <c r="B41" s="54" t="s">
        <v>161</v>
      </c>
      <c r="C41" s="55" t="s">
        <v>1205</v>
      </c>
      <c r="D41" s="56" t="s">
        <v>1206</v>
      </c>
      <c r="E41" s="57" t="s">
        <v>518</v>
      </c>
      <c r="F41" s="58">
        <v>2.1600000000000001E-2</v>
      </c>
      <c r="G41" s="59">
        <v>160022.04999999999</v>
      </c>
      <c r="H41" s="59">
        <v>1979.29</v>
      </c>
      <c r="I41" s="59">
        <v>512.29</v>
      </c>
      <c r="J41" s="59">
        <v>24.94</v>
      </c>
      <c r="K41" s="59">
        <v>3457</v>
      </c>
      <c r="L41" s="59">
        <v>43</v>
      </c>
      <c r="M41" s="59">
        <v>11</v>
      </c>
      <c r="N41" s="59">
        <v>1</v>
      </c>
      <c r="O41" s="58" t="s">
        <v>820</v>
      </c>
      <c r="P41" s="58" t="s">
        <v>821</v>
      </c>
    </row>
    <row r="42" spans="1:16" ht="48" customHeight="1" x14ac:dyDescent="0.2">
      <c r="A42" s="172">
        <v>8</v>
      </c>
      <c r="B42" s="54" t="s">
        <v>164</v>
      </c>
      <c r="C42" s="55" t="s">
        <v>1208</v>
      </c>
      <c r="D42" s="56" t="s">
        <v>826</v>
      </c>
      <c r="E42" s="57" t="s">
        <v>424</v>
      </c>
      <c r="F42" s="58">
        <v>-2.16</v>
      </c>
      <c r="G42" s="59">
        <v>1433.42</v>
      </c>
      <c r="H42" s="58"/>
      <c r="I42" s="58"/>
      <c r="J42" s="58"/>
      <c r="K42" s="59">
        <v>-3096</v>
      </c>
      <c r="L42" s="58"/>
      <c r="M42" s="58"/>
      <c r="N42" s="58"/>
      <c r="O42" s="58" t="s">
        <v>107</v>
      </c>
      <c r="P42" s="58" t="s">
        <v>107</v>
      </c>
    </row>
    <row r="43" spans="1:16" ht="36" customHeight="1" x14ac:dyDescent="0.2">
      <c r="A43" s="172">
        <v>9</v>
      </c>
      <c r="B43" s="54" t="s">
        <v>169</v>
      </c>
      <c r="C43" s="55" t="s">
        <v>1207</v>
      </c>
      <c r="D43" s="56" t="s">
        <v>524</v>
      </c>
      <c r="E43" s="57" t="s">
        <v>525</v>
      </c>
      <c r="F43" s="58">
        <v>-2.46</v>
      </c>
      <c r="G43" s="59">
        <v>72.8</v>
      </c>
      <c r="H43" s="58"/>
      <c r="I43" s="58"/>
      <c r="J43" s="58"/>
      <c r="K43" s="59">
        <v>-179</v>
      </c>
      <c r="L43" s="58"/>
      <c r="M43" s="58"/>
      <c r="N43" s="58"/>
      <c r="O43" s="58" t="s">
        <v>107</v>
      </c>
      <c r="P43" s="58" t="s">
        <v>107</v>
      </c>
    </row>
    <row r="44" spans="1:16" ht="45" x14ac:dyDescent="0.2">
      <c r="A44" s="172">
        <v>10</v>
      </c>
      <c r="B44" s="54" t="s">
        <v>171</v>
      </c>
      <c r="C44" s="55" t="s">
        <v>1102</v>
      </c>
      <c r="D44" s="56" t="s">
        <v>526</v>
      </c>
      <c r="E44" s="57" t="s">
        <v>527</v>
      </c>
      <c r="F44" s="58">
        <v>2.46</v>
      </c>
      <c r="G44" s="59">
        <v>31.48</v>
      </c>
      <c r="H44" s="58"/>
      <c r="I44" s="58"/>
      <c r="J44" s="58"/>
      <c r="K44" s="59">
        <v>77</v>
      </c>
      <c r="L44" s="58"/>
      <c r="M44" s="58"/>
      <c r="N44" s="58"/>
      <c r="O44" s="58" t="s">
        <v>107</v>
      </c>
      <c r="P44" s="58" t="s">
        <v>107</v>
      </c>
    </row>
    <row r="45" spans="1:16" ht="22.5" x14ac:dyDescent="0.2">
      <c r="A45" s="172">
        <v>11</v>
      </c>
      <c r="B45" s="54" t="s">
        <v>174</v>
      </c>
      <c r="C45" s="55" t="s">
        <v>1189</v>
      </c>
      <c r="D45" s="56" t="s">
        <v>1347</v>
      </c>
      <c r="E45" s="57" t="s">
        <v>527</v>
      </c>
      <c r="F45" s="58">
        <v>4</v>
      </c>
      <c r="G45" s="59">
        <v>381.5</v>
      </c>
      <c r="H45" s="58"/>
      <c r="I45" s="58"/>
      <c r="J45" s="58"/>
      <c r="K45" s="59">
        <v>1526</v>
      </c>
      <c r="L45" s="58"/>
      <c r="M45" s="58"/>
      <c r="N45" s="58"/>
      <c r="O45" s="58" t="s">
        <v>107</v>
      </c>
      <c r="P45" s="58" t="s">
        <v>107</v>
      </c>
    </row>
    <row r="46" spans="1:16" ht="63" x14ac:dyDescent="0.2">
      <c r="A46" s="172">
        <v>12</v>
      </c>
      <c r="B46" s="54" t="s">
        <v>177</v>
      </c>
      <c r="C46" s="55" t="s">
        <v>1348</v>
      </c>
      <c r="D46" s="56" t="s">
        <v>1349</v>
      </c>
      <c r="E46" s="57" t="s">
        <v>518</v>
      </c>
      <c r="F46" s="58">
        <v>1.0800000000000001E-2</v>
      </c>
      <c r="G46" s="59">
        <v>89730.07</v>
      </c>
      <c r="H46" s="59">
        <v>1564.07</v>
      </c>
      <c r="I46" s="59">
        <v>428.7</v>
      </c>
      <c r="J46" s="59">
        <v>24.94</v>
      </c>
      <c r="K46" s="59">
        <v>970</v>
      </c>
      <c r="L46" s="59">
        <v>17</v>
      </c>
      <c r="M46" s="59">
        <v>5</v>
      </c>
      <c r="N46" s="58"/>
      <c r="O46" s="58" t="s">
        <v>1350</v>
      </c>
      <c r="P46" s="58" t="s">
        <v>1351</v>
      </c>
    </row>
    <row r="47" spans="1:16" ht="45" x14ac:dyDescent="0.2">
      <c r="A47" s="172">
        <v>13</v>
      </c>
      <c r="B47" s="54" t="s">
        <v>183</v>
      </c>
      <c r="C47" s="55" t="s">
        <v>1352</v>
      </c>
      <c r="D47" s="56" t="s">
        <v>1353</v>
      </c>
      <c r="E47" s="57" t="s">
        <v>424</v>
      </c>
      <c r="F47" s="58">
        <v>-1.08</v>
      </c>
      <c r="G47" s="59">
        <v>763.15</v>
      </c>
      <c r="H47" s="58"/>
      <c r="I47" s="58"/>
      <c r="J47" s="58"/>
      <c r="K47" s="59">
        <v>-824</v>
      </c>
      <c r="L47" s="58"/>
      <c r="M47" s="58"/>
      <c r="N47" s="58"/>
      <c r="O47" s="58" t="s">
        <v>107</v>
      </c>
      <c r="P47" s="58" t="s">
        <v>107</v>
      </c>
    </row>
    <row r="48" spans="1:16" ht="33.75" x14ac:dyDescent="0.2">
      <c r="A48" s="172">
        <v>14</v>
      </c>
      <c r="B48" s="54" t="s">
        <v>185</v>
      </c>
      <c r="C48" s="55" t="s">
        <v>1344</v>
      </c>
      <c r="D48" s="56" t="s">
        <v>524</v>
      </c>
      <c r="E48" s="57" t="s">
        <v>525</v>
      </c>
      <c r="F48" s="58">
        <v>-0.99360000000000004</v>
      </c>
      <c r="G48" s="59">
        <v>72.8</v>
      </c>
      <c r="H48" s="58"/>
      <c r="I48" s="58"/>
      <c r="J48" s="58"/>
      <c r="K48" s="59">
        <v>-72</v>
      </c>
      <c r="L48" s="58"/>
      <c r="M48" s="58"/>
      <c r="N48" s="58"/>
      <c r="O48" s="58" t="s">
        <v>107</v>
      </c>
      <c r="P48" s="58" t="s">
        <v>107</v>
      </c>
    </row>
    <row r="49" spans="1:16" ht="45" x14ac:dyDescent="0.2">
      <c r="A49" s="172">
        <v>15</v>
      </c>
      <c r="B49" s="54" t="s">
        <v>189</v>
      </c>
      <c r="C49" s="55" t="s">
        <v>1189</v>
      </c>
      <c r="D49" s="56" t="s">
        <v>526</v>
      </c>
      <c r="E49" s="57" t="s">
        <v>527</v>
      </c>
      <c r="F49" s="58">
        <v>0.99360000000000004</v>
      </c>
      <c r="G49" s="59">
        <v>31.48</v>
      </c>
      <c r="H49" s="58"/>
      <c r="I49" s="58"/>
      <c r="J49" s="58"/>
      <c r="K49" s="59">
        <v>31</v>
      </c>
      <c r="L49" s="58"/>
      <c r="M49" s="58"/>
      <c r="N49" s="58"/>
      <c r="O49" s="58" t="s">
        <v>107</v>
      </c>
      <c r="P49" s="58" t="s">
        <v>107</v>
      </c>
    </row>
    <row r="50" spans="1:16" ht="22.5" x14ac:dyDescent="0.2">
      <c r="A50" s="172">
        <v>16</v>
      </c>
      <c r="B50" s="54" t="s">
        <v>193</v>
      </c>
      <c r="C50" s="55" t="s">
        <v>1102</v>
      </c>
      <c r="D50" s="56" t="s">
        <v>1354</v>
      </c>
      <c r="E50" s="57" t="s">
        <v>527</v>
      </c>
      <c r="F50" s="58">
        <v>3</v>
      </c>
      <c r="G50" s="59">
        <v>182.97</v>
      </c>
      <c r="H50" s="58"/>
      <c r="I50" s="58"/>
      <c r="J50" s="58"/>
      <c r="K50" s="59">
        <v>549</v>
      </c>
      <c r="L50" s="58"/>
      <c r="M50" s="58"/>
      <c r="N50" s="58"/>
      <c r="O50" s="58" t="s">
        <v>107</v>
      </c>
      <c r="P50" s="58" t="s">
        <v>107</v>
      </c>
    </row>
    <row r="51" spans="1:16" ht="19.149999999999999" customHeight="1" x14ac:dyDescent="0.2">
      <c r="A51" s="647" t="s">
        <v>1355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</row>
    <row r="52" spans="1:16" ht="63" x14ac:dyDescent="0.2">
      <c r="A52" s="172">
        <v>17</v>
      </c>
      <c r="B52" s="54" t="s">
        <v>256</v>
      </c>
      <c r="C52" s="55" t="s">
        <v>1356</v>
      </c>
      <c r="D52" s="56" t="s">
        <v>1357</v>
      </c>
      <c r="E52" s="57" t="s">
        <v>518</v>
      </c>
      <c r="F52" s="58">
        <v>0.1152</v>
      </c>
      <c r="G52" s="59">
        <v>149769.79999999999</v>
      </c>
      <c r="H52" s="59">
        <v>1865.28</v>
      </c>
      <c r="I52" s="59">
        <v>477.25</v>
      </c>
      <c r="J52" s="59">
        <v>14.88</v>
      </c>
      <c r="K52" s="59">
        <v>17254</v>
      </c>
      <c r="L52" s="59">
        <v>215</v>
      </c>
      <c r="M52" s="59">
        <v>55</v>
      </c>
      <c r="N52" s="59">
        <v>2</v>
      </c>
      <c r="O52" s="58" t="s">
        <v>1358</v>
      </c>
      <c r="P52" s="58" t="s">
        <v>1359</v>
      </c>
    </row>
    <row r="53" spans="1:16" ht="33.75" x14ac:dyDescent="0.2">
      <c r="A53" s="172">
        <v>18</v>
      </c>
      <c r="B53" s="54" t="s">
        <v>258</v>
      </c>
      <c r="C53" s="55" t="s">
        <v>1360</v>
      </c>
      <c r="D53" s="56" t="s">
        <v>1361</v>
      </c>
      <c r="E53" s="57" t="s">
        <v>424</v>
      </c>
      <c r="F53" s="58">
        <v>-11.52</v>
      </c>
      <c r="G53" s="59">
        <v>1328.42</v>
      </c>
      <c r="H53" s="58"/>
      <c r="I53" s="58"/>
      <c r="J53" s="58"/>
      <c r="K53" s="59">
        <v>-15303</v>
      </c>
      <c r="L53" s="58"/>
      <c r="M53" s="58"/>
      <c r="N53" s="58"/>
      <c r="O53" s="58" t="s">
        <v>107</v>
      </c>
      <c r="P53" s="58" t="s">
        <v>107</v>
      </c>
    </row>
    <row r="54" spans="1:16" ht="22.5" x14ac:dyDescent="0.2">
      <c r="A54" s="172">
        <v>19</v>
      </c>
      <c r="B54" s="54" t="s">
        <v>261</v>
      </c>
      <c r="C54" s="55" t="s">
        <v>1102</v>
      </c>
      <c r="D54" s="56" t="s">
        <v>1362</v>
      </c>
      <c r="E54" s="57" t="s">
        <v>527</v>
      </c>
      <c r="F54" s="58">
        <v>4</v>
      </c>
      <c r="G54" s="59">
        <v>3027.41</v>
      </c>
      <c r="H54" s="58"/>
      <c r="I54" s="58"/>
      <c r="J54" s="58"/>
      <c r="K54" s="59">
        <v>12110</v>
      </c>
      <c r="L54" s="58"/>
      <c r="M54" s="58"/>
      <c r="N54" s="58"/>
      <c r="O54" s="58" t="s">
        <v>107</v>
      </c>
      <c r="P54" s="58" t="s">
        <v>107</v>
      </c>
    </row>
    <row r="55" spans="1:16" ht="39" customHeight="1" x14ac:dyDescent="0.2">
      <c r="A55" s="172">
        <v>20</v>
      </c>
      <c r="B55" s="54" t="s">
        <v>263</v>
      </c>
      <c r="C55" s="55" t="s">
        <v>1207</v>
      </c>
      <c r="D55" s="56" t="s">
        <v>524</v>
      </c>
      <c r="E55" s="57" t="s">
        <v>525</v>
      </c>
      <c r="F55" s="58">
        <v>-14.2272</v>
      </c>
      <c r="G55" s="59">
        <v>72.8</v>
      </c>
      <c r="H55" s="58"/>
      <c r="I55" s="58"/>
      <c r="J55" s="58"/>
      <c r="K55" s="59">
        <v>-1036</v>
      </c>
      <c r="L55" s="58"/>
      <c r="M55" s="58"/>
      <c r="N55" s="58"/>
      <c r="O55" s="58" t="s">
        <v>107</v>
      </c>
      <c r="P55" s="58" t="s">
        <v>107</v>
      </c>
    </row>
    <row r="56" spans="1:16" ht="45" x14ac:dyDescent="0.2">
      <c r="A56" s="172">
        <v>21</v>
      </c>
      <c r="B56" s="54" t="s">
        <v>265</v>
      </c>
      <c r="C56" s="55" t="s">
        <v>1102</v>
      </c>
      <c r="D56" s="56" t="s">
        <v>526</v>
      </c>
      <c r="E56" s="57" t="s">
        <v>527</v>
      </c>
      <c r="F56" s="58">
        <v>14.2272</v>
      </c>
      <c r="G56" s="59">
        <v>31.48</v>
      </c>
      <c r="H56" s="58"/>
      <c r="I56" s="58"/>
      <c r="J56" s="58"/>
      <c r="K56" s="59">
        <v>448</v>
      </c>
      <c r="L56" s="58"/>
      <c r="M56" s="58"/>
      <c r="N56" s="58"/>
      <c r="O56" s="58" t="s">
        <v>107</v>
      </c>
      <c r="P56" s="58" t="s">
        <v>107</v>
      </c>
    </row>
    <row r="57" spans="1:16" ht="45.75" customHeight="1" x14ac:dyDescent="0.2">
      <c r="A57" s="172">
        <v>22</v>
      </c>
      <c r="B57" s="54" t="s">
        <v>268</v>
      </c>
      <c r="C57" s="55" t="s">
        <v>1363</v>
      </c>
      <c r="D57" s="56" t="s">
        <v>1364</v>
      </c>
      <c r="E57" s="57" t="s">
        <v>1365</v>
      </c>
      <c r="F57" s="58">
        <v>16.59</v>
      </c>
      <c r="G57" s="59">
        <v>84.66</v>
      </c>
      <c r="H57" s="59">
        <v>24.91</v>
      </c>
      <c r="I57" s="59">
        <v>19.38</v>
      </c>
      <c r="J57" s="58"/>
      <c r="K57" s="59">
        <v>1405</v>
      </c>
      <c r="L57" s="59">
        <v>413</v>
      </c>
      <c r="M57" s="59">
        <v>322</v>
      </c>
      <c r="N57" s="58"/>
      <c r="O57" s="58" t="s">
        <v>1366</v>
      </c>
      <c r="P57" s="58" t="s">
        <v>107</v>
      </c>
    </row>
    <row r="58" spans="1:16" ht="22.5" x14ac:dyDescent="0.2">
      <c r="A58" s="172">
        <v>23</v>
      </c>
      <c r="B58" s="54" t="s">
        <v>274</v>
      </c>
      <c r="C58" s="55" t="s">
        <v>1189</v>
      </c>
      <c r="D58" s="56" t="s">
        <v>1367</v>
      </c>
      <c r="E58" s="57" t="s">
        <v>1368</v>
      </c>
      <c r="F58" s="58">
        <v>3</v>
      </c>
      <c r="G58" s="59">
        <v>2508.2800000000002</v>
      </c>
      <c r="H58" s="58"/>
      <c r="I58" s="58"/>
      <c r="J58" s="58"/>
      <c r="K58" s="59">
        <v>7525</v>
      </c>
      <c r="L58" s="58"/>
      <c r="M58" s="58"/>
      <c r="N58" s="58"/>
      <c r="O58" s="58" t="s">
        <v>107</v>
      </c>
      <c r="P58" s="58" t="s">
        <v>107</v>
      </c>
    </row>
    <row r="59" spans="1:16" ht="33.75" x14ac:dyDescent="0.2">
      <c r="A59" s="172">
        <v>24</v>
      </c>
      <c r="B59" s="54" t="s">
        <v>279</v>
      </c>
      <c r="C59" s="55" t="s">
        <v>1189</v>
      </c>
      <c r="D59" s="56" t="s">
        <v>1369</v>
      </c>
      <c r="E59" s="57" t="s">
        <v>527</v>
      </c>
      <c r="F59" s="58">
        <v>4</v>
      </c>
      <c r="G59" s="59">
        <v>1881.21</v>
      </c>
      <c r="H59" s="58"/>
      <c r="I59" s="58"/>
      <c r="J59" s="58"/>
      <c r="K59" s="59">
        <v>7525</v>
      </c>
      <c r="L59" s="58"/>
      <c r="M59" s="58"/>
      <c r="N59" s="58"/>
      <c r="O59" s="58" t="s">
        <v>107</v>
      </c>
      <c r="P59" s="58" t="s">
        <v>107</v>
      </c>
    </row>
    <row r="60" spans="1:16" ht="53.25" customHeight="1" x14ac:dyDescent="0.2">
      <c r="A60" s="172">
        <v>25</v>
      </c>
      <c r="B60" s="54" t="s">
        <v>284</v>
      </c>
      <c r="C60" s="55" t="s">
        <v>1370</v>
      </c>
      <c r="D60" s="56" t="s">
        <v>1371</v>
      </c>
      <c r="E60" s="57" t="s">
        <v>518</v>
      </c>
      <c r="F60" s="58">
        <v>1.1466000000000001</v>
      </c>
      <c r="G60" s="59">
        <v>25057.81</v>
      </c>
      <c r="H60" s="59">
        <v>1003.17</v>
      </c>
      <c r="I60" s="59">
        <v>1264.46</v>
      </c>
      <c r="J60" s="59">
        <v>160.83000000000001</v>
      </c>
      <c r="K60" s="59">
        <v>28731</v>
      </c>
      <c r="L60" s="59">
        <v>1150</v>
      </c>
      <c r="M60" s="59">
        <v>1450</v>
      </c>
      <c r="N60" s="59">
        <v>184</v>
      </c>
      <c r="O60" s="58" t="s">
        <v>1372</v>
      </c>
      <c r="P60" s="58" t="s">
        <v>1373</v>
      </c>
    </row>
    <row r="61" spans="1:16" ht="40.5" customHeight="1" x14ac:dyDescent="0.2">
      <c r="A61" s="172">
        <v>26</v>
      </c>
      <c r="B61" s="54" t="s">
        <v>286</v>
      </c>
      <c r="C61" s="55" t="s">
        <v>1374</v>
      </c>
      <c r="D61" s="56" t="s">
        <v>1375</v>
      </c>
      <c r="E61" s="57" t="s">
        <v>424</v>
      </c>
      <c r="F61" s="58">
        <v>-114.66</v>
      </c>
      <c r="G61" s="59">
        <v>205.17</v>
      </c>
      <c r="H61" s="58"/>
      <c r="I61" s="58"/>
      <c r="J61" s="58"/>
      <c r="K61" s="59">
        <v>-23525</v>
      </c>
      <c r="L61" s="58"/>
      <c r="M61" s="58"/>
      <c r="N61" s="58"/>
      <c r="O61" s="58" t="s">
        <v>107</v>
      </c>
      <c r="P61" s="58" t="s">
        <v>107</v>
      </c>
    </row>
    <row r="62" spans="1:16" ht="39.75" customHeight="1" x14ac:dyDescent="0.2">
      <c r="A62" s="172">
        <v>27</v>
      </c>
      <c r="B62" s="54" t="s">
        <v>288</v>
      </c>
      <c r="C62" s="55" t="s">
        <v>1376</v>
      </c>
      <c r="D62" s="56" t="s">
        <v>1377</v>
      </c>
      <c r="E62" s="57" t="s">
        <v>424</v>
      </c>
      <c r="F62" s="58">
        <v>48.51</v>
      </c>
      <c r="G62" s="59">
        <v>207.2</v>
      </c>
      <c r="H62" s="58"/>
      <c r="I62" s="58"/>
      <c r="J62" s="58"/>
      <c r="K62" s="59">
        <v>10051</v>
      </c>
      <c r="L62" s="58"/>
      <c r="M62" s="58"/>
      <c r="N62" s="58"/>
      <c r="O62" s="58" t="s">
        <v>107</v>
      </c>
      <c r="P62" s="58" t="s">
        <v>107</v>
      </c>
    </row>
    <row r="63" spans="1:16" ht="40.5" customHeight="1" x14ac:dyDescent="0.2">
      <c r="A63" s="172">
        <v>28</v>
      </c>
      <c r="B63" s="54" t="s">
        <v>293</v>
      </c>
      <c r="C63" s="55" t="s">
        <v>1378</v>
      </c>
      <c r="D63" s="56" t="s">
        <v>1379</v>
      </c>
      <c r="E63" s="57" t="s">
        <v>424</v>
      </c>
      <c r="F63" s="58">
        <v>52.08</v>
      </c>
      <c r="G63" s="59">
        <v>212.8</v>
      </c>
      <c r="H63" s="58"/>
      <c r="I63" s="58"/>
      <c r="J63" s="58"/>
      <c r="K63" s="59">
        <v>11083</v>
      </c>
      <c r="L63" s="58"/>
      <c r="M63" s="58"/>
      <c r="N63" s="58"/>
      <c r="O63" s="58" t="s">
        <v>107</v>
      </c>
      <c r="P63" s="58" t="s">
        <v>107</v>
      </c>
    </row>
    <row r="64" spans="1:16" ht="36.75" customHeight="1" x14ac:dyDescent="0.2">
      <c r="A64" s="172">
        <v>29</v>
      </c>
      <c r="B64" s="54" t="s">
        <v>295</v>
      </c>
      <c r="C64" s="55" t="s">
        <v>1380</v>
      </c>
      <c r="D64" s="56" t="s">
        <v>1381</v>
      </c>
      <c r="E64" s="57" t="s">
        <v>424</v>
      </c>
      <c r="F64" s="58">
        <v>14.07</v>
      </c>
      <c r="G64" s="59">
        <v>216.16</v>
      </c>
      <c r="H64" s="58"/>
      <c r="I64" s="58"/>
      <c r="J64" s="58"/>
      <c r="K64" s="59">
        <v>3041</v>
      </c>
      <c r="L64" s="58"/>
      <c r="M64" s="58"/>
      <c r="N64" s="58"/>
      <c r="O64" s="58" t="s">
        <v>107</v>
      </c>
      <c r="P64" s="58" t="s">
        <v>107</v>
      </c>
    </row>
    <row r="65" spans="1:16" ht="54" customHeight="1" x14ac:dyDescent="0.2">
      <c r="A65" s="172">
        <v>30</v>
      </c>
      <c r="B65" s="54" t="s">
        <v>300</v>
      </c>
      <c r="C65" s="55" t="s">
        <v>1382</v>
      </c>
      <c r="D65" s="56" t="s">
        <v>1383</v>
      </c>
      <c r="E65" s="57" t="s">
        <v>518</v>
      </c>
      <c r="F65" s="58">
        <v>0.10920000000000001</v>
      </c>
      <c r="G65" s="59">
        <v>149769.79999999999</v>
      </c>
      <c r="H65" s="59">
        <v>1865.28</v>
      </c>
      <c r="I65" s="59">
        <v>477.25</v>
      </c>
      <c r="J65" s="59">
        <v>14.88</v>
      </c>
      <c r="K65" s="59">
        <v>16355</v>
      </c>
      <c r="L65" s="59">
        <v>204</v>
      </c>
      <c r="M65" s="59">
        <v>52</v>
      </c>
      <c r="N65" s="59">
        <v>2</v>
      </c>
      <c r="O65" s="58" t="s">
        <v>1384</v>
      </c>
      <c r="P65" s="58" t="s">
        <v>1385</v>
      </c>
    </row>
    <row r="66" spans="1:16" ht="37.5" customHeight="1" x14ac:dyDescent="0.2">
      <c r="A66" s="172">
        <v>31</v>
      </c>
      <c r="B66" s="54" t="s">
        <v>307</v>
      </c>
      <c r="C66" s="55" t="s">
        <v>1386</v>
      </c>
      <c r="D66" s="56" t="s">
        <v>1361</v>
      </c>
      <c r="E66" s="57" t="s">
        <v>424</v>
      </c>
      <c r="F66" s="58">
        <v>-10.92</v>
      </c>
      <c r="G66" s="59">
        <v>1328.42</v>
      </c>
      <c r="H66" s="58"/>
      <c r="I66" s="58"/>
      <c r="J66" s="58"/>
      <c r="K66" s="59">
        <v>-14506</v>
      </c>
      <c r="L66" s="58"/>
      <c r="M66" s="58"/>
      <c r="N66" s="58"/>
      <c r="O66" s="58" t="s">
        <v>107</v>
      </c>
      <c r="P66" s="58" t="s">
        <v>107</v>
      </c>
    </row>
    <row r="67" spans="1:16" ht="37.5" customHeight="1" x14ac:dyDescent="0.2">
      <c r="A67" s="172">
        <v>32</v>
      </c>
      <c r="B67" s="54" t="s">
        <v>310</v>
      </c>
      <c r="C67" s="55" t="s">
        <v>1207</v>
      </c>
      <c r="D67" s="56" t="s">
        <v>524</v>
      </c>
      <c r="E67" s="57" t="s">
        <v>525</v>
      </c>
      <c r="F67" s="58">
        <v>-13.4862</v>
      </c>
      <c r="G67" s="59">
        <v>72.8</v>
      </c>
      <c r="H67" s="58"/>
      <c r="I67" s="58"/>
      <c r="J67" s="58"/>
      <c r="K67" s="59">
        <v>-982</v>
      </c>
      <c r="L67" s="58"/>
      <c r="M67" s="58"/>
      <c r="N67" s="58"/>
      <c r="O67" s="58" t="s">
        <v>107</v>
      </c>
      <c r="P67" s="58" t="s">
        <v>107</v>
      </c>
    </row>
    <row r="68" spans="1:16" ht="45" x14ac:dyDescent="0.2">
      <c r="A68" s="172">
        <v>33</v>
      </c>
      <c r="B68" s="54" t="s">
        <v>313</v>
      </c>
      <c r="C68" s="55" t="s">
        <v>1189</v>
      </c>
      <c r="D68" s="56" t="s">
        <v>526</v>
      </c>
      <c r="E68" s="57" t="s">
        <v>527</v>
      </c>
      <c r="F68" s="58">
        <v>13.4862</v>
      </c>
      <c r="G68" s="59">
        <v>31.48</v>
      </c>
      <c r="H68" s="58"/>
      <c r="I68" s="58"/>
      <c r="J68" s="58"/>
      <c r="K68" s="59">
        <v>425</v>
      </c>
      <c r="L68" s="58"/>
      <c r="M68" s="58"/>
      <c r="N68" s="58"/>
      <c r="O68" s="58" t="s">
        <v>107</v>
      </c>
      <c r="P68" s="58" t="s">
        <v>107</v>
      </c>
    </row>
    <row r="69" spans="1:16" ht="33.75" x14ac:dyDescent="0.2">
      <c r="A69" s="172">
        <v>34</v>
      </c>
      <c r="B69" s="54" t="s">
        <v>315</v>
      </c>
      <c r="C69" s="55" t="s">
        <v>1189</v>
      </c>
      <c r="D69" s="56" t="s">
        <v>1387</v>
      </c>
      <c r="E69" s="57" t="s">
        <v>527</v>
      </c>
      <c r="F69" s="58">
        <v>4</v>
      </c>
      <c r="G69" s="59">
        <v>5016.5600000000004</v>
      </c>
      <c r="H69" s="58"/>
      <c r="I69" s="58"/>
      <c r="J69" s="58"/>
      <c r="K69" s="59">
        <v>20066</v>
      </c>
      <c r="L69" s="58"/>
      <c r="M69" s="58"/>
      <c r="N69" s="58"/>
      <c r="O69" s="58" t="s">
        <v>107</v>
      </c>
      <c r="P69" s="58" t="s">
        <v>107</v>
      </c>
    </row>
    <row r="70" spans="1:16" ht="54" customHeight="1" x14ac:dyDescent="0.2">
      <c r="A70" s="172">
        <v>35</v>
      </c>
      <c r="B70" s="54" t="s">
        <v>317</v>
      </c>
      <c r="C70" s="55" t="s">
        <v>1388</v>
      </c>
      <c r="D70" s="56" t="s">
        <v>1389</v>
      </c>
      <c r="E70" s="57" t="s">
        <v>518</v>
      </c>
      <c r="F70" s="58">
        <v>0.10979999999999999</v>
      </c>
      <c r="G70" s="59">
        <v>23963.03</v>
      </c>
      <c r="H70" s="59">
        <v>915.26</v>
      </c>
      <c r="I70" s="59">
        <v>995.1</v>
      </c>
      <c r="J70" s="59">
        <v>119.74</v>
      </c>
      <c r="K70" s="59">
        <v>2630</v>
      </c>
      <c r="L70" s="59">
        <v>100</v>
      </c>
      <c r="M70" s="59">
        <v>109</v>
      </c>
      <c r="N70" s="59">
        <v>13</v>
      </c>
      <c r="O70" s="58" t="s">
        <v>1390</v>
      </c>
      <c r="P70" s="58" t="s">
        <v>1391</v>
      </c>
    </row>
    <row r="71" spans="1:16" ht="38.25" customHeight="1" x14ac:dyDescent="0.2">
      <c r="A71" s="172">
        <v>36</v>
      </c>
      <c r="B71" s="54" t="s">
        <v>319</v>
      </c>
      <c r="C71" s="55" t="s">
        <v>1392</v>
      </c>
      <c r="D71" s="56" t="s">
        <v>1393</v>
      </c>
      <c r="E71" s="57" t="s">
        <v>424</v>
      </c>
      <c r="F71" s="58">
        <v>-10.98</v>
      </c>
      <c r="G71" s="59">
        <v>205.17</v>
      </c>
      <c r="H71" s="58"/>
      <c r="I71" s="58"/>
      <c r="J71" s="58"/>
      <c r="K71" s="59">
        <v>-2253</v>
      </c>
      <c r="L71" s="58"/>
      <c r="M71" s="58"/>
      <c r="N71" s="58"/>
      <c r="O71" s="58" t="s">
        <v>107</v>
      </c>
      <c r="P71" s="58" t="s">
        <v>107</v>
      </c>
    </row>
    <row r="72" spans="1:16" ht="29.25" customHeight="1" x14ac:dyDescent="0.2">
      <c r="A72" s="172">
        <v>37</v>
      </c>
      <c r="B72" s="54" t="s">
        <v>322</v>
      </c>
      <c r="C72" s="55" t="s">
        <v>1394</v>
      </c>
      <c r="D72" s="56" t="s">
        <v>1395</v>
      </c>
      <c r="E72" s="57" t="s">
        <v>424</v>
      </c>
      <c r="F72" s="58">
        <v>10.98</v>
      </c>
      <c r="G72" s="59">
        <v>221.77</v>
      </c>
      <c r="H72" s="58"/>
      <c r="I72" s="58"/>
      <c r="J72" s="58"/>
      <c r="K72" s="59">
        <v>2435</v>
      </c>
      <c r="L72" s="58"/>
      <c r="M72" s="58"/>
      <c r="N72" s="58"/>
      <c r="O72" s="58" t="s">
        <v>107</v>
      </c>
      <c r="P72" s="58" t="s">
        <v>107</v>
      </c>
    </row>
    <row r="73" spans="1:16" ht="19.149999999999999" customHeight="1" x14ac:dyDescent="0.2">
      <c r="A73" s="647" t="s">
        <v>351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</row>
    <row r="74" spans="1:16" ht="19.149999999999999" customHeight="1" x14ac:dyDescent="0.2">
      <c r="A74" s="646" t="s">
        <v>352</v>
      </c>
      <c r="B74" s="645"/>
      <c r="C74" s="645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</row>
    <row r="75" spans="1:16" ht="56.25" customHeight="1" x14ac:dyDescent="0.2">
      <c r="A75" s="172">
        <v>38</v>
      </c>
      <c r="B75" s="54" t="s">
        <v>784</v>
      </c>
      <c r="C75" s="55" t="s">
        <v>1396</v>
      </c>
      <c r="D75" s="56" t="s">
        <v>1397</v>
      </c>
      <c r="E75" s="57" t="s">
        <v>99</v>
      </c>
      <c r="F75" s="58">
        <v>3.3849999999999998</v>
      </c>
      <c r="G75" s="59">
        <v>9414.5400000000009</v>
      </c>
      <c r="H75" s="59">
        <v>1097.18</v>
      </c>
      <c r="I75" s="59">
        <v>131.38</v>
      </c>
      <c r="J75" s="59">
        <v>36.39</v>
      </c>
      <c r="K75" s="59">
        <v>31869</v>
      </c>
      <c r="L75" s="59">
        <v>3714</v>
      </c>
      <c r="M75" s="59">
        <v>445</v>
      </c>
      <c r="N75" s="59">
        <v>123</v>
      </c>
      <c r="O75" s="58" t="s">
        <v>1398</v>
      </c>
      <c r="P75" s="58" t="s">
        <v>1399</v>
      </c>
    </row>
    <row r="76" spans="1:16" ht="39" customHeight="1" x14ac:dyDescent="0.2">
      <c r="A76" s="172">
        <v>39</v>
      </c>
      <c r="B76" s="54" t="s">
        <v>785</v>
      </c>
      <c r="C76" s="55" t="s">
        <v>1400</v>
      </c>
      <c r="D76" s="56" t="s">
        <v>1401</v>
      </c>
      <c r="E76" s="57" t="s">
        <v>424</v>
      </c>
      <c r="F76" s="58">
        <v>-345.27</v>
      </c>
      <c r="G76" s="59">
        <v>73.62</v>
      </c>
      <c r="H76" s="58"/>
      <c r="I76" s="58"/>
      <c r="J76" s="58"/>
      <c r="K76" s="59">
        <v>-25419</v>
      </c>
      <c r="L76" s="58"/>
      <c r="M76" s="58"/>
      <c r="N76" s="58"/>
      <c r="O76" s="58" t="s">
        <v>107</v>
      </c>
      <c r="P76" s="58" t="s">
        <v>107</v>
      </c>
    </row>
    <row r="77" spans="1:16" ht="31.5" customHeight="1" x14ac:dyDescent="0.2">
      <c r="A77" s="172">
        <v>40</v>
      </c>
      <c r="B77" s="54" t="s">
        <v>788</v>
      </c>
      <c r="C77" s="55" t="s">
        <v>1402</v>
      </c>
      <c r="D77" s="56" t="s">
        <v>1403</v>
      </c>
      <c r="E77" s="57" t="s">
        <v>424</v>
      </c>
      <c r="F77" s="58">
        <v>345.27</v>
      </c>
      <c r="G77" s="59">
        <v>70.849999999999994</v>
      </c>
      <c r="H77" s="58"/>
      <c r="I77" s="58"/>
      <c r="J77" s="58"/>
      <c r="K77" s="59">
        <v>24462</v>
      </c>
      <c r="L77" s="58"/>
      <c r="M77" s="58"/>
      <c r="N77" s="58"/>
      <c r="O77" s="58" t="s">
        <v>107</v>
      </c>
      <c r="P77" s="58" t="s">
        <v>107</v>
      </c>
    </row>
    <row r="78" spans="1:16" ht="45.75" customHeight="1" x14ac:dyDescent="0.2">
      <c r="A78" s="172">
        <v>41</v>
      </c>
      <c r="B78" s="54" t="s">
        <v>789</v>
      </c>
      <c r="C78" s="55" t="s">
        <v>1404</v>
      </c>
      <c r="D78" s="56" t="s">
        <v>1405</v>
      </c>
      <c r="E78" s="57" t="s">
        <v>298</v>
      </c>
      <c r="F78" s="58">
        <v>2.371</v>
      </c>
      <c r="G78" s="59">
        <v>2699.01</v>
      </c>
      <c r="H78" s="59">
        <v>235.06</v>
      </c>
      <c r="I78" s="59">
        <v>5.22</v>
      </c>
      <c r="J78" s="58"/>
      <c r="K78" s="59">
        <v>6399</v>
      </c>
      <c r="L78" s="59">
        <v>557</v>
      </c>
      <c r="M78" s="59">
        <v>12</v>
      </c>
      <c r="N78" s="58"/>
      <c r="O78" s="58" t="s">
        <v>1406</v>
      </c>
      <c r="P78" s="58" t="s">
        <v>107</v>
      </c>
    </row>
    <row r="79" spans="1:16" ht="19.149999999999999" customHeight="1" x14ac:dyDescent="0.2">
      <c r="A79" s="646" t="s">
        <v>384</v>
      </c>
      <c r="B79" s="645"/>
      <c r="C79" s="645"/>
      <c r="D79" s="645"/>
      <c r="E79" s="645"/>
      <c r="F79" s="645"/>
      <c r="G79" s="645"/>
      <c r="H79" s="645"/>
      <c r="I79" s="645"/>
      <c r="J79" s="645"/>
      <c r="K79" s="645"/>
      <c r="L79" s="645"/>
      <c r="M79" s="645"/>
      <c r="N79" s="645"/>
      <c r="O79" s="645"/>
      <c r="P79" s="645"/>
    </row>
    <row r="80" spans="1:16" ht="45" customHeight="1" x14ac:dyDescent="0.2">
      <c r="A80" s="172">
        <v>42</v>
      </c>
      <c r="B80" s="54" t="s">
        <v>813</v>
      </c>
      <c r="C80" s="55" t="s">
        <v>1407</v>
      </c>
      <c r="D80" s="56" t="s">
        <v>1408</v>
      </c>
      <c r="E80" s="57" t="s">
        <v>99</v>
      </c>
      <c r="F80" s="58">
        <v>10.411</v>
      </c>
      <c r="G80" s="59">
        <v>5444.67</v>
      </c>
      <c r="H80" s="59">
        <v>368.88</v>
      </c>
      <c r="I80" s="59">
        <v>54.52</v>
      </c>
      <c r="J80" s="59">
        <v>4.96</v>
      </c>
      <c r="K80" s="59">
        <v>56684</v>
      </c>
      <c r="L80" s="59">
        <v>3840</v>
      </c>
      <c r="M80" s="59">
        <v>568</v>
      </c>
      <c r="N80" s="59">
        <v>52</v>
      </c>
      <c r="O80" s="58" t="s">
        <v>1409</v>
      </c>
      <c r="P80" s="58" t="s">
        <v>1410</v>
      </c>
    </row>
    <row r="81" spans="1:16" ht="39" customHeight="1" x14ac:dyDescent="0.2">
      <c r="A81" s="172">
        <v>43</v>
      </c>
      <c r="B81" s="54" t="s">
        <v>817</v>
      </c>
      <c r="C81" s="55" t="s">
        <v>1411</v>
      </c>
      <c r="D81" s="56" t="s">
        <v>1412</v>
      </c>
      <c r="E81" s="57" t="s">
        <v>424</v>
      </c>
      <c r="F81" s="58">
        <v>-1061.922</v>
      </c>
      <c r="G81" s="59">
        <v>43.68</v>
      </c>
      <c r="H81" s="58"/>
      <c r="I81" s="58"/>
      <c r="J81" s="58"/>
      <c r="K81" s="59">
        <v>-46385</v>
      </c>
      <c r="L81" s="58"/>
      <c r="M81" s="58"/>
      <c r="N81" s="58"/>
      <c r="O81" s="58" t="s">
        <v>107</v>
      </c>
      <c r="P81" s="58" t="s">
        <v>107</v>
      </c>
    </row>
    <row r="82" spans="1:16" ht="58.5" customHeight="1" x14ac:dyDescent="0.2">
      <c r="A82" s="172">
        <v>44</v>
      </c>
      <c r="B82" s="54" t="s">
        <v>822</v>
      </c>
      <c r="C82" s="55" t="s">
        <v>1413</v>
      </c>
      <c r="D82" s="56" t="s">
        <v>1414</v>
      </c>
      <c r="E82" s="57" t="s">
        <v>424</v>
      </c>
      <c r="F82" s="58">
        <v>1061.922</v>
      </c>
      <c r="G82" s="59">
        <v>84.8</v>
      </c>
      <c r="H82" s="58"/>
      <c r="I82" s="58"/>
      <c r="J82" s="58"/>
      <c r="K82" s="59">
        <v>90051</v>
      </c>
      <c r="L82" s="58"/>
      <c r="M82" s="58"/>
      <c r="N82" s="58"/>
      <c r="O82" s="58" t="s">
        <v>107</v>
      </c>
      <c r="P82" s="58" t="s">
        <v>107</v>
      </c>
    </row>
    <row r="83" spans="1:16" ht="45.75" customHeight="1" x14ac:dyDescent="0.2">
      <c r="A83" s="172">
        <v>45</v>
      </c>
      <c r="B83" s="54" t="s">
        <v>823</v>
      </c>
      <c r="C83" s="55" t="s">
        <v>1415</v>
      </c>
      <c r="D83" s="56" t="s">
        <v>1416</v>
      </c>
      <c r="E83" s="57" t="s">
        <v>298</v>
      </c>
      <c r="F83" s="58">
        <v>6.6390000000000002</v>
      </c>
      <c r="G83" s="59">
        <v>646.34</v>
      </c>
      <c r="H83" s="59">
        <v>64.069999999999993</v>
      </c>
      <c r="I83" s="59">
        <v>11.62</v>
      </c>
      <c r="J83" s="58"/>
      <c r="K83" s="59">
        <v>4291</v>
      </c>
      <c r="L83" s="59">
        <v>425</v>
      </c>
      <c r="M83" s="59">
        <v>77</v>
      </c>
      <c r="N83" s="58"/>
      <c r="O83" s="58" t="s">
        <v>1417</v>
      </c>
      <c r="P83" s="58" t="s">
        <v>107</v>
      </c>
    </row>
    <row r="84" spans="1:16" ht="19.149999999999999" customHeight="1" x14ac:dyDescent="0.2">
      <c r="A84" s="646" t="s">
        <v>398</v>
      </c>
      <c r="B84" s="645"/>
      <c r="C84" s="645"/>
      <c r="D84" s="645"/>
      <c r="E84" s="645"/>
      <c r="F84" s="645"/>
      <c r="G84" s="645"/>
      <c r="H84" s="645"/>
      <c r="I84" s="645"/>
      <c r="J84" s="645"/>
      <c r="K84" s="645"/>
      <c r="L84" s="645"/>
      <c r="M84" s="645"/>
      <c r="N84" s="645"/>
      <c r="O84" s="645"/>
      <c r="P84" s="645"/>
    </row>
    <row r="85" spans="1:16" ht="58.5" customHeight="1" x14ac:dyDescent="0.2">
      <c r="A85" s="172">
        <v>46</v>
      </c>
      <c r="B85" s="54" t="s">
        <v>846</v>
      </c>
      <c r="C85" s="55" t="s">
        <v>1418</v>
      </c>
      <c r="D85" s="56" t="s">
        <v>1419</v>
      </c>
      <c r="E85" s="57" t="s">
        <v>361</v>
      </c>
      <c r="F85" s="58">
        <v>0.49299999999999999</v>
      </c>
      <c r="G85" s="59">
        <v>1165.94</v>
      </c>
      <c r="H85" s="59">
        <v>309.08</v>
      </c>
      <c r="I85" s="59">
        <v>160.47</v>
      </c>
      <c r="J85" s="59">
        <v>2.5499999999999998</v>
      </c>
      <c r="K85" s="59">
        <v>574</v>
      </c>
      <c r="L85" s="59">
        <v>152</v>
      </c>
      <c r="M85" s="59">
        <v>79</v>
      </c>
      <c r="N85" s="59">
        <v>1</v>
      </c>
      <c r="O85" s="58" t="s">
        <v>1420</v>
      </c>
      <c r="P85" s="58" t="s">
        <v>403</v>
      </c>
    </row>
    <row r="86" spans="1:16" ht="29.25" customHeight="1" x14ac:dyDescent="0.2">
      <c r="A86" s="172">
        <v>47</v>
      </c>
      <c r="B86" s="54" t="s">
        <v>849</v>
      </c>
      <c r="C86" s="55" t="s">
        <v>1421</v>
      </c>
      <c r="D86" s="56" t="s">
        <v>1422</v>
      </c>
      <c r="E86" s="57" t="s">
        <v>575</v>
      </c>
      <c r="F86" s="58">
        <v>-7.7399999999999997E-2</v>
      </c>
      <c r="G86" s="59">
        <v>1383.1</v>
      </c>
      <c r="H86" s="58"/>
      <c r="I86" s="58"/>
      <c r="J86" s="58"/>
      <c r="K86" s="59">
        <v>-107</v>
      </c>
      <c r="L86" s="58"/>
      <c r="M86" s="58"/>
      <c r="N86" s="58"/>
      <c r="O86" s="58" t="s">
        <v>107</v>
      </c>
      <c r="P86" s="58" t="s">
        <v>107</v>
      </c>
    </row>
    <row r="87" spans="1:16" ht="33.75" customHeight="1" x14ac:dyDescent="0.2">
      <c r="A87" s="172">
        <v>48</v>
      </c>
      <c r="B87" s="54" t="s">
        <v>852</v>
      </c>
      <c r="C87" s="55" t="s">
        <v>1423</v>
      </c>
      <c r="D87" s="56" t="s">
        <v>1424</v>
      </c>
      <c r="E87" s="57" t="s">
        <v>575</v>
      </c>
      <c r="F87" s="58">
        <v>-9.3699999999999999E-3</v>
      </c>
      <c r="G87" s="59">
        <v>1684.9</v>
      </c>
      <c r="H87" s="58"/>
      <c r="I87" s="58"/>
      <c r="J87" s="58"/>
      <c r="K87" s="59">
        <v>-16</v>
      </c>
      <c r="L87" s="58"/>
      <c r="M87" s="58"/>
      <c r="N87" s="58"/>
      <c r="O87" s="58" t="s">
        <v>107</v>
      </c>
      <c r="P87" s="58" t="s">
        <v>107</v>
      </c>
    </row>
    <row r="88" spans="1:16" ht="45" x14ac:dyDescent="0.2">
      <c r="A88" s="172">
        <v>49</v>
      </c>
      <c r="B88" s="54" t="s">
        <v>854</v>
      </c>
      <c r="C88" s="55" t="s">
        <v>1189</v>
      </c>
      <c r="D88" s="56" t="s">
        <v>1425</v>
      </c>
      <c r="E88" s="57" t="s">
        <v>834</v>
      </c>
      <c r="F88" s="58">
        <v>157.76</v>
      </c>
      <c r="G88" s="59">
        <v>5.22</v>
      </c>
      <c r="H88" s="58"/>
      <c r="I88" s="58"/>
      <c r="J88" s="58"/>
      <c r="K88" s="59">
        <v>824</v>
      </c>
      <c r="L88" s="58"/>
      <c r="M88" s="58"/>
      <c r="N88" s="58"/>
      <c r="O88" s="58" t="s">
        <v>107</v>
      </c>
      <c r="P88" s="58" t="s">
        <v>107</v>
      </c>
    </row>
    <row r="89" spans="1:16" ht="42" customHeight="1" x14ac:dyDescent="0.2">
      <c r="A89" s="172">
        <v>50</v>
      </c>
      <c r="B89" s="54" t="s">
        <v>860</v>
      </c>
      <c r="C89" s="55" t="s">
        <v>1426</v>
      </c>
      <c r="D89" s="56" t="s">
        <v>1427</v>
      </c>
      <c r="E89" s="57" t="s">
        <v>99</v>
      </c>
      <c r="F89" s="58">
        <v>0.49299999999999999</v>
      </c>
      <c r="G89" s="59">
        <v>20220.77</v>
      </c>
      <c r="H89" s="59">
        <v>2843.45</v>
      </c>
      <c r="I89" s="59">
        <v>24.74</v>
      </c>
      <c r="J89" s="59">
        <v>18.23</v>
      </c>
      <c r="K89" s="59">
        <v>9969</v>
      </c>
      <c r="L89" s="59">
        <v>1402</v>
      </c>
      <c r="M89" s="59">
        <v>12</v>
      </c>
      <c r="N89" s="59">
        <v>9</v>
      </c>
      <c r="O89" s="58" t="s">
        <v>1428</v>
      </c>
      <c r="P89" s="58" t="s">
        <v>1429</v>
      </c>
    </row>
    <row r="90" spans="1:16" ht="31.5" customHeight="1" x14ac:dyDescent="0.2">
      <c r="A90" s="172">
        <v>51</v>
      </c>
      <c r="B90" s="54" t="s">
        <v>863</v>
      </c>
      <c r="C90" s="55" t="s">
        <v>1430</v>
      </c>
      <c r="D90" s="56" t="s">
        <v>1431</v>
      </c>
      <c r="E90" s="57" t="s">
        <v>424</v>
      </c>
      <c r="F90" s="58">
        <v>-50.286000000000001</v>
      </c>
      <c r="G90" s="59">
        <v>139.33000000000001</v>
      </c>
      <c r="H90" s="58"/>
      <c r="I90" s="58"/>
      <c r="J90" s="58"/>
      <c r="K90" s="59">
        <v>-7006</v>
      </c>
      <c r="L90" s="58"/>
      <c r="M90" s="58"/>
      <c r="N90" s="58"/>
      <c r="O90" s="58" t="s">
        <v>107</v>
      </c>
      <c r="P90" s="58" t="s">
        <v>107</v>
      </c>
    </row>
    <row r="91" spans="1:16" ht="33.75" customHeight="1" x14ac:dyDescent="0.2">
      <c r="A91" s="172">
        <v>52</v>
      </c>
      <c r="B91" s="54" t="s">
        <v>865</v>
      </c>
      <c r="C91" s="55" t="s">
        <v>1432</v>
      </c>
      <c r="D91" s="56" t="s">
        <v>1433</v>
      </c>
      <c r="E91" s="57" t="s">
        <v>424</v>
      </c>
      <c r="F91" s="58">
        <v>50.286000000000001</v>
      </c>
      <c r="G91" s="59">
        <v>65.23</v>
      </c>
      <c r="H91" s="58"/>
      <c r="I91" s="58"/>
      <c r="J91" s="58"/>
      <c r="K91" s="59">
        <v>3280</v>
      </c>
      <c r="L91" s="58"/>
      <c r="M91" s="58"/>
      <c r="N91" s="58"/>
      <c r="O91" s="58" t="s">
        <v>107</v>
      </c>
      <c r="P91" s="58" t="s">
        <v>107</v>
      </c>
    </row>
    <row r="92" spans="1:16" ht="43.5" customHeight="1" x14ac:dyDescent="0.2">
      <c r="A92" s="172">
        <v>53</v>
      </c>
      <c r="B92" s="54" t="s">
        <v>871</v>
      </c>
      <c r="C92" s="55" t="s">
        <v>1404</v>
      </c>
      <c r="D92" s="56" t="s">
        <v>1434</v>
      </c>
      <c r="E92" s="57" t="s">
        <v>298</v>
      </c>
      <c r="F92" s="58">
        <v>1.0229999999999999</v>
      </c>
      <c r="G92" s="59">
        <v>2699.01</v>
      </c>
      <c r="H92" s="59">
        <v>235.06</v>
      </c>
      <c r="I92" s="59">
        <v>5.22</v>
      </c>
      <c r="J92" s="58"/>
      <c r="K92" s="59">
        <v>2760</v>
      </c>
      <c r="L92" s="59">
        <v>240</v>
      </c>
      <c r="M92" s="59">
        <v>5</v>
      </c>
      <c r="N92" s="58"/>
      <c r="O92" s="58" t="s">
        <v>1435</v>
      </c>
      <c r="P92" s="58" t="s">
        <v>107</v>
      </c>
    </row>
    <row r="93" spans="1:16" ht="19.149999999999999" customHeight="1" x14ac:dyDescent="0.2">
      <c r="A93" s="646" t="s">
        <v>412</v>
      </c>
      <c r="B93" s="645"/>
      <c r="C93" s="645"/>
      <c r="D93" s="645"/>
      <c r="E93" s="645"/>
      <c r="F93" s="645"/>
      <c r="G93" s="645"/>
      <c r="H93" s="645"/>
      <c r="I93" s="645"/>
      <c r="J93" s="645"/>
      <c r="K93" s="645"/>
      <c r="L93" s="645"/>
      <c r="M93" s="645"/>
      <c r="N93" s="645"/>
      <c r="O93" s="645"/>
      <c r="P93" s="645"/>
    </row>
    <row r="94" spans="1:16" ht="60.75" customHeight="1" x14ac:dyDescent="0.2">
      <c r="A94" s="172">
        <v>54</v>
      </c>
      <c r="B94" s="54" t="s">
        <v>1436</v>
      </c>
      <c r="C94" s="55" t="s">
        <v>1437</v>
      </c>
      <c r="D94" s="56" t="s">
        <v>1438</v>
      </c>
      <c r="E94" s="57" t="s">
        <v>877</v>
      </c>
      <c r="F94" s="58">
        <v>1.5049999999999999</v>
      </c>
      <c r="G94" s="59">
        <v>210.42</v>
      </c>
      <c r="H94" s="59">
        <v>81.66</v>
      </c>
      <c r="I94" s="59">
        <v>9.49</v>
      </c>
      <c r="J94" s="59">
        <v>0.11</v>
      </c>
      <c r="K94" s="59">
        <v>317</v>
      </c>
      <c r="L94" s="59">
        <v>123</v>
      </c>
      <c r="M94" s="59">
        <v>14</v>
      </c>
      <c r="N94" s="58"/>
      <c r="O94" s="58" t="s">
        <v>1439</v>
      </c>
      <c r="P94" s="58" t="s">
        <v>1440</v>
      </c>
    </row>
    <row r="95" spans="1:16" ht="45.75" customHeight="1" x14ac:dyDescent="0.2">
      <c r="A95" s="172">
        <v>55</v>
      </c>
      <c r="B95" s="54" t="s">
        <v>1441</v>
      </c>
      <c r="C95" s="55" t="s">
        <v>1442</v>
      </c>
      <c r="D95" s="56" t="s">
        <v>1443</v>
      </c>
      <c r="E95" s="57" t="s">
        <v>99</v>
      </c>
      <c r="F95" s="58">
        <v>1.5049999999999999</v>
      </c>
      <c r="G95" s="59">
        <v>4869.9799999999996</v>
      </c>
      <c r="H95" s="59">
        <v>273.27</v>
      </c>
      <c r="I95" s="59">
        <v>74.3</v>
      </c>
      <c r="J95" s="59">
        <v>4.82</v>
      </c>
      <c r="K95" s="59">
        <v>7329</v>
      </c>
      <c r="L95" s="59">
        <v>411</v>
      </c>
      <c r="M95" s="59">
        <v>112</v>
      </c>
      <c r="N95" s="59">
        <v>7</v>
      </c>
      <c r="O95" s="58" t="s">
        <v>1444</v>
      </c>
      <c r="P95" s="58" t="s">
        <v>1445</v>
      </c>
    </row>
    <row r="96" spans="1:16" ht="39.75" customHeight="1" x14ac:dyDescent="0.2">
      <c r="A96" s="172">
        <v>56</v>
      </c>
      <c r="B96" s="54" t="s">
        <v>1446</v>
      </c>
      <c r="C96" s="55" t="s">
        <v>1411</v>
      </c>
      <c r="D96" s="56" t="s">
        <v>1412</v>
      </c>
      <c r="E96" s="57" t="s">
        <v>424</v>
      </c>
      <c r="F96" s="58">
        <v>-153.51</v>
      </c>
      <c r="G96" s="59">
        <v>43.68</v>
      </c>
      <c r="H96" s="58"/>
      <c r="I96" s="58"/>
      <c r="J96" s="58"/>
      <c r="K96" s="59">
        <v>-6705</v>
      </c>
      <c r="L96" s="58"/>
      <c r="M96" s="58"/>
      <c r="N96" s="58"/>
      <c r="O96" s="58" t="s">
        <v>107</v>
      </c>
      <c r="P96" s="58" t="s">
        <v>107</v>
      </c>
    </row>
    <row r="97" spans="1:16" ht="57.75" customHeight="1" x14ac:dyDescent="0.2">
      <c r="A97" s="172">
        <v>57</v>
      </c>
      <c r="B97" s="54" t="s">
        <v>1447</v>
      </c>
      <c r="C97" s="55" t="s">
        <v>1448</v>
      </c>
      <c r="D97" s="56" t="s">
        <v>1449</v>
      </c>
      <c r="E97" s="57" t="s">
        <v>424</v>
      </c>
      <c r="F97" s="58">
        <v>153.51</v>
      </c>
      <c r="G97" s="59">
        <v>216.13</v>
      </c>
      <c r="H97" s="58"/>
      <c r="I97" s="58"/>
      <c r="J97" s="58"/>
      <c r="K97" s="59">
        <v>33178</v>
      </c>
      <c r="L97" s="58"/>
      <c r="M97" s="58"/>
      <c r="N97" s="58"/>
      <c r="O97" s="58" t="s">
        <v>107</v>
      </c>
      <c r="P97" s="58" t="s">
        <v>107</v>
      </c>
    </row>
    <row r="98" spans="1:16" ht="22.5" x14ac:dyDescent="0.2">
      <c r="A98" s="172">
        <v>58</v>
      </c>
      <c r="B98" s="54" t="s">
        <v>1450</v>
      </c>
      <c r="C98" s="55" t="s">
        <v>1189</v>
      </c>
      <c r="D98" s="56" t="s">
        <v>1451</v>
      </c>
      <c r="E98" s="57" t="s">
        <v>851</v>
      </c>
      <c r="F98" s="58">
        <v>116</v>
      </c>
      <c r="G98" s="59">
        <v>6.32</v>
      </c>
      <c r="H98" s="58"/>
      <c r="I98" s="58"/>
      <c r="J98" s="58"/>
      <c r="K98" s="59">
        <v>733</v>
      </c>
      <c r="L98" s="58"/>
      <c r="M98" s="58"/>
      <c r="N98" s="58"/>
      <c r="O98" s="58" t="s">
        <v>107</v>
      </c>
      <c r="P98" s="58" t="s">
        <v>107</v>
      </c>
    </row>
    <row r="99" spans="1:16" ht="59.25" customHeight="1" x14ac:dyDescent="0.2">
      <c r="A99" s="172">
        <v>59</v>
      </c>
      <c r="B99" s="54" t="s">
        <v>1452</v>
      </c>
      <c r="C99" s="55" t="s">
        <v>1453</v>
      </c>
      <c r="D99" s="56" t="s">
        <v>1454</v>
      </c>
      <c r="E99" s="57" t="s">
        <v>1455</v>
      </c>
      <c r="F99" s="58">
        <v>9.6750000000000003E-2</v>
      </c>
      <c r="G99" s="59">
        <v>3022.75</v>
      </c>
      <c r="H99" s="59">
        <v>2805.19</v>
      </c>
      <c r="I99" s="59">
        <v>2.0499999999999998</v>
      </c>
      <c r="J99" s="59">
        <v>0.14000000000000001</v>
      </c>
      <c r="K99" s="59">
        <v>292</v>
      </c>
      <c r="L99" s="59">
        <v>271</v>
      </c>
      <c r="M99" s="58"/>
      <c r="N99" s="58"/>
      <c r="O99" s="58" t="s">
        <v>1456</v>
      </c>
      <c r="P99" s="58" t="s">
        <v>1457</v>
      </c>
    </row>
    <row r="100" spans="1:16" ht="38.25" customHeight="1" x14ac:dyDescent="0.2">
      <c r="A100" s="172">
        <v>60</v>
      </c>
      <c r="B100" s="54" t="s">
        <v>1458</v>
      </c>
      <c r="C100" s="55" t="s">
        <v>1459</v>
      </c>
      <c r="D100" s="56" t="s">
        <v>1460</v>
      </c>
      <c r="E100" s="57" t="s">
        <v>575</v>
      </c>
      <c r="F100" s="58">
        <v>-6.9999999999999999E-4</v>
      </c>
      <c r="G100" s="59">
        <v>15707</v>
      </c>
      <c r="H100" s="58"/>
      <c r="I100" s="58"/>
      <c r="J100" s="58"/>
      <c r="K100" s="59">
        <v>-11</v>
      </c>
      <c r="L100" s="58"/>
      <c r="M100" s="58"/>
      <c r="N100" s="58"/>
      <c r="O100" s="58" t="s">
        <v>107</v>
      </c>
      <c r="P100" s="58" t="s">
        <v>107</v>
      </c>
    </row>
    <row r="101" spans="1:16" ht="27.75" customHeight="1" x14ac:dyDescent="0.2">
      <c r="A101" s="172">
        <v>61</v>
      </c>
      <c r="B101" s="54" t="s">
        <v>1461</v>
      </c>
      <c r="C101" s="55" t="s">
        <v>1462</v>
      </c>
      <c r="D101" s="56" t="s">
        <v>1463</v>
      </c>
      <c r="E101" s="57" t="s">
        <v>834</v>
      </c>
      <c r="F101" s="58">
        <v>-0.70626999999999995</v>
      </c>
      <c r="G101" s="59">
        <v>14.03</v>
      </c>
      <c r="H101" s="58"/>
      <c r="I101" s="58"/>
      <c r="J101" s="58"/>
      <c r="K101" s="59">
        <v>-10</v>
      </c>
      <c r="L101" s="58"/>
      <c r="M101" s="58"/>
      <c r="N101" s="58"/>
      <c r="O101" s="58" t="s">
        <v>107</v>
      </c>
      <c r="P101" s="58" t="s">
        <v>107</v>
      </c>
    </row>
    <row r="102" spans="1:16" ht="45" x14ac:dyDescent="0.2">
      <c r="A102" s="172">
        <v>62</v>
      </c>
      <c r="B102" s="54" t="s">
        <v>1464</v>
      </c>
      <c r="C102" s="55" t="s">
        <v>1189</v>
      </c>
      <c r="D102" s="56" t="s">
        <v>1465</v>
      </c>
      <c r="E102" s="57" t="s">
        <v>834</v>
      </c>
      <c r="F102" s="58">
        <v>1.21</v>
      </c>
      <c r="G102" s="59">
        <v>528.24</v>
      </c>
      <c r="H102" s="58"/>
      <c r="I102" s="58"/>
      <c r="J102" s="58"/>
      <c r="K102" s="59">
        <v>639</v>
      </c>
      <c r="L102" s="58"/>
      <c r="M102" s="58"/>
      <c r="N102" s="58"/>
      <c r="O102" s="58" t="s">
        <v>107</v>
      </c>
      <c r="P102" s="58" t="s">
        <v>107</v>
      </c>
    </row>
    <row r="103" spans="1:16" ht="56.25" x14ac:dyDescent="0.2">
      <c r="A103" s="172">
        <v>63</v>
      </c>
      <c r="B103" s="54" t="s">
        <v>1466</v>
      </c>
      <c r="C103" s="55" t="s">
        <v>1189</v>
      </c>
      <c r="D103" s="56" t="s">
        <v>1467</v>
      </c>
      <c r="E103" s="57" t="s">
        <v>834</v>
      </c>
      <c r="F103" s="58">
        <v>0.505</v>
      </c>
      <c r="G103" s="59">
        <v>705.01</v>
      </c>
      <c r="H103" s="58"/>
      <c r="I103" s="58"/>
      <c r="J103" s="58"/>
      <c r="K103" s="59">
        <v>356</v>
      </c>
      <c r="L103" s="58"/>
      <c r="M103" s="58"/>
      <c r="N103" s="58"/>
      <c r="O103" s="58" t="s">
        <v>107</v>
      </c>
      <c r="P103" s="58" t="s">
        <v>107</v>
      </c>
    </row>
    <row r="104" spans="1:16" ht="41.25" customHeight="1" x14ac:dyDescent="0.2">
      <c r="A104" s="172">
        <v>64</v>
      </c>
      <c r="B104" s="54" t="s">
        <v>1468</v>
      </c>
      <c r="C104" s="55" t="s">
        <v>1415</v>
      </c>
      <c r="D104" s="56" t="s">
        <v>1469</v>
      </c>
      <c r="E104" s="57" t="s">
        <v>298</v>
      </c>
      <c r="F104" s="58">
        <v>0.47899999999999998</v>
      </c>
      <c r="G104" s="59">
        <v>646.34</v>
      </c>
      <c r="H104" s="59">
        <v>64.069999999999993</v>
      </c>
      <c r="I104" s="59">
        <v>11.62</v>
      </c>
      <c r="J104" s="58"/>
      <c r="K104" s="59">
        <v>310</v>
      </c>
      <c r="L104" s="59">
        <v>31</v>
      </c>
      <c r="M104" s="59">
        <v>6</v>
      </c>
      <c r="N104" s="58"/>
      <c r="O104" s="58" t="s">
        <v>1470</v>
      </c>
      <c r="P104" s="58" t="s">
        <v>107</v>
      </c>
    </row>
    <row r="105" spans="1:16" ht="19.149999999999999" customHeight="1" x14ac:dyDescent="0.2">
      <c r="A105" s="646" t="s">
        <v>584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645"/>
      <c r="L105" s="645"/>
      <c r="M105" s="645"/>
      <c r="N105" s="645"/>
      <c r="O105" s="645"/>
      <c r="P105" s="645"/>
    </row>
    <row r="106" spans="1:16" ht="45.75" customHeight="1" x14ac:dyDescent="0.2">
      <c r="A106" s="172">
        <v>65</v>
      </c>
      <c r="B106" s="54" t="s">
        <v>1471</v>
      </c>
      <c r="C106" s="55" t="s">
        <v>1426</v>
      </c>
      <c r="D106" s="56" t="s">
        <v>1472</v>
      </c>
      <c r="E106" s="57" t="s">
        <v>99</v>
      </c>
      <c r="F106" s="58">
        <v>0.53900000000000003</v>
      </c>
      <c r="G106" s="59">
        <v>20220.77</v>
      </c>
      <c r="H106" s="59">
        <v>2843.45</v>
      </c>
      <c r="I106" s="59">
        <v>24.74</v>
      </c>
      <c r="J106" s="59">
        <v>18.23</v>
      </c>
      <c r="K106" s="59">
        <v>10899</v>
      </c>
      <c r="L106" s="59">
        <v>1533</v>
      </c>
      <c r="M106" s="59">
        <v>13</v>
      </c>
      <c r="N106" s="59">
        <v>10</v>
      </c>
      <c r="O106" s="58" t="s">
        <v>1473</v>
      </c>
      <c r="P106" s="58" t="s">
        <v>1474</v>
      </c>
    </row>
    <row r="107" spans="1:16" ht="27.75" customHeight="1" x14ac:dyDescent="0.2">
      <c r="A107" s="172">
        <v>66</v>
      </c>
      <c r="B107" s="54" t="s">
        <v>1475</v>
      </c>
      <c r="C107" s="55" t="s">
        <v>1430</v>
      </c>
      <c r="D107" s="56" t="s">
        <v>1431</v>
      </c>
      <c r="E107" s="57" t="s">
        <v>424</v>
      </c>
      <c r="F107" s="58">
        <v>-54.978000000000002</v>
      </c>
      <c r="G107" s="59">
        <v>139.33000000000001</v>
      </c>
      <c r="H107" s="58"/>
      <c r="I107" s="58"/>
      <c r="J107" s="58"/>
      <c r="K107" s="59">
        <v>-7660</v>
      </c>
      <c r="L107" s="58"/>
      <c r="M107" s="58"/>
      <c r="N107" s="58"/>
      <c r="O107" s="58" t="s">
        <v>107</v>
      </c>
      <c r="P107" s="58" t="s">
        <v>107</v>
      </c>
    </row>
    <row r="108" spans="1:16" ht="26.25" customHeight="1" x14ac:dyDescent="0.2">
      <c r="A108" s="172">
        <v>67</v>
      </c>
      <c r="B108" s="54" t="s">
        <v>1476</v>
      </c>
      <c r="C108" s="55" t="s">
        <v>1432</v>
      </c>
      <c r="D108" s="56" t="s">
        <v>1433</v>
      </c>
      <c r="E108" s="57" t="s">
        <v>424</v>
      </c>
      <c r="F108" s="58">
        <v>54.978000000000002</v>
      </c>
      <c r="G108" s="59">
        <v>65.23</v>
      </c>
      <c r="H108" s="58"/>
      <c r="I108" s="58"/>
      <c r="J108" s="58"/>
      <c r="K108" s="59">
        <v>3586</v>
      </c>
      <c r="L108" s="58"/>
      <c r="M108" s="58"/>
      <c r="N108" s="58"/>
      <c r="O108" s="58" t="s">
        <v>107</v>
      </c>
      <c r="P108" s="58" t="s">
        <v>107</v>
      </c>
    </row>
    <row r="109" spans="1:16" ht="51" customHeight="1" x14ac:dyDescent="0.2">
      <c r="A109" s="172">
        <v>68</v>
      </c>
      <c r="B109" s="54" t="s">
        <v>1477</v>
      </c>
      <c r="C109" s="55" t="s">
        <v>1478</v>
      </c>
      <c r="D109" s="56" t="s">
        <v>1479</v>
      </c>
      <c r="E109" s="57" t="s">
        <v>180</v>
      </c>
      <c r="F109" s="58">
        <v>0.39500000000000002</v>
      </c>
      <c r="G109" s="59">
        <v>19257.759999999998</v>
      </c>
      <c r="H109" s="59">
        <v>3638</v>
      </c>
      <c r="I109" s="59">
        <v>74.17</v>
      </c>
      <c r="J109" s="59">
        <v>24.21</v>
      </c>
      <c r="K109" s="59">
        <v>7607</v>
      </c>
      <c r="L109" s="59">
        <v>1437</v>
      </c>
      <c r="M109" s="59">
        <v>29</v>
      </c>
      <c r="N109" s="59">
        <v>10</v>
      </c>
      <c r="O109" s="58" t="s">
        <v>1480</v>
      </c>
      <c r="P109" s="58" t="s">
        <v>1481</v>
      </c>
    </row>
    <row r="110" spans="1:16" ht="32.25" customHeight="1" x14ac:dyDescent="0.2">
      <c r="A110" s="172">
        <v>69</v>
      </c>
      <c r="B110" s="54" t="s">
        <v>1482</v>
      </c>
      <c r="C110" s="55" t="s">
        <v>1483</v>
      </c>
      <c r="D110" s="56" t="s">
        <v>1484</v>
      </c>
      <c r="E110" s="57" t="s">
        <v>424</v>
      </c>
      <c r="F110" s="58">
        <v>-40.29</v>
      </c>
      <c r="G110" s="59">
        <v>121.06</v>
      </c>
      <c r="H110" s="58"/>
      <c r="I110" s="58"/>
      <c r="J110" s="58"/>
      <c r="K110" s="59">
        <v>-4878</v>
      </c>
      <c r="L110" s="58"/>
      <c r="M110" s="58"/>
      <c r="N110" s="58"/>
      <c r="O110" s="58" t="s">
        <v>107</v>
      </c>
      <c r="P110" s="58" t="s">
        <v>107</v>
      </c>
    </row>
    <row r="111" spans="1:16" ht="34.5" customHeight="1" x14ac:dyDescent="0.2">
      <c r="A111" s="172">
        <v>70</v>
      </c>
      <c r="B111" s="54" t="s">
        <v>1485</v>
      </c>
      <c r="C111" s="55" t="s">
        <v>1432</v>
      </c>
      <c r="D111" s="56" t="s">
        <v>1433</v>
      </c>
      <c r="E111" s="57" t="s">
        <v>424</v>
      </c>
      <c r="F111" s="58">
        <v>40.29</v>
      </c>
      <c r="G111" s="59">
        <v>65.23</v>
      </c>
      <c r="H111" s="58"/>
      <c r="I111" s="58"/>
      <c r="J111" s="58"/>
      <c r="K111" s="59">
        <v>2628</v>
      </c>
      <c r="L111" s="58"/>
      <c r="M111" s="58"/>
      <c r="N111" s="58"/>
      <c r="O111" s="58" t="s">
        <v>107</v>
      </c>
      <c r="P111" s="58" t="s">
        <v>107</v>
      </c>
    </row>
    <row r="112" spans="1:16" ht="45.75" customHeight="1" x14ac:dyDescent="0.2">
      <c r="A112" s="172">
        <v>71</v>
      </c>
      <c r="B112" s="54" t="s">
        <v>1486</v>
      </c>
      <c r="C112" s="55" t="s">
        <v>1404</v>
      </c>
      <c r="D112" s="56" t="s">
        <v>1487</v>
      </c>
      <c r="E112" s="57" t="s">
        <v>298</v>
      </c>
      <c r="F112" s="58">
        <v>0.74199999999999999</v>
      </c>
      <c r="G112" s="59">
        <v>2699.01</v>
      </c>
      <c r="H112" s="59">
        <v>235.06</v>
      </c>
      <c r="I112" s="59">
        <v>5.22</v>
      </c>
      <c r="J112" s="58"/>
      <c r="K112" s="59">
        <v>2002</v>
      </c>
      <c r="L112" s="59">
        <v>174</v>
      </c>
      <c r="M112" s="59">
        <v>4</v>
      </c>
      <c r="N112" s="58"/>
      <c r="O112" s="58" t="s">
        <v>1488</v>
      </c>
      <c r="P112" s="58" t="s">
        <v>107</v>
      </c>
    </row>
    <row r="113" spans="1:16" ht="19.149999999999999" customHeight="1" x14ac:dyDescent="0.2">
      <c r="A113" s="646" t="s">
        <v>433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645"/>
      <c r="L113" s="645"/>
      <c r="M113" s="645"/>
      <c r="N113" s="645"/>
      <c r="O113" s="645"/>
      <c r="P113" s="645"/>
    </row>
    <row r="114" spans="1:16" ht="45.75" customHeight="1" x14ac:dyDescent="0.2">
      <c r="A114" s="172">
        <v>72</v>
      </c>
      <c r="B114" s="54" t="s">
        <v>1489</v>
      </c>
      <c r="C114" s="55" t="s">
        <v>1407</v>
      </c>
      <c r="D114" s="56" t="s">
        <v>1490</v>
      </c>
      <c r="E114" s="57" t="s">
        <v>99</v>
      </c>
      <c r="F114" s="58">
        <v>7.2590000000000003</v>
      </c>
      <c r="G114" s="59">
        <v>5444.67</v>
      </c>
      <c r="H114" s="59">
        <v>368.88</v>
      </c>
      <c r="I114" s="59">
        <v>54.52</v>
      </c>
      <c r="J114" s="59">
        <v>4.96</v>
      </c>
      <c r="K114" s="59">
        <v>39523</v>
      </c>
      <c r="L114" s="59">
        <v>2678</v>
      </c>
      <c r="M114" s="59">
        <v>396</v>
      </c>
      <c r="N114" s="59">
        <v>36</v>
      </c>
      <c r="O114" s="58" t="s">
        <v>1491</v>
      </c>
      <c r="P114" s="58" t="s">
        <v>1492</v>
      </c>
    </row>
    <row r="115" spans="1:16" ht="38.25" customHeight="1" x14ac:dyDescent="0.2">
      <c r="A115" s="172">
        <v>73</v>
      </c>
      <c r="B115" s="54" t="s">
        <v>1493</v>
      </c>
      <c r="C115" s="55" t="s">
        <v>1411</v>
      </c>
      <c r="D115" s="56" t="s">
        <v>1412</v>
      </c>
      <c r="E115" s="57" t="s">
        <v>424</v>
      </c>
      <c r="F115" s="58">
        <v>-740.41800000000001</v>
      </c>
      <c r="G115" s="59">
        <v>43.68</v>
      </c>
      <c r="H115" s="58"/>
      <c r="I115" s="58"/>
      <c r="J115" s="58"/>
      <c r="K115" s="59">
        <v>-32341</v>
      </c>
      <c r="L115" s="58"/>
      <c r="M115" s="58"/>
      <c r="N115" s="58"/>
      <c r="O115" s="58" t="s">
        <v>107</v>
      </c>
      <c r="P115" s="58" t="s">
        <v>107</v>
      </c>
    </row>
    <row r="116" spans="1:16" ht="59.25" customHeight="1" x14ac:dyDescent="0.2">
      <c r="A116" s="172">
        <v>74</v>
      </c>
      <c r="B116" s="54" t="s">
        <v>1494</v>
      </c>
      <c r="C116" s="55" t="s">
        <v>1413</v>
      </c>
      <c r="D116" s="56" t="s">
        <v>1414</v>
      </c>
      <c r="E116" s="57" t="s">
        <v>424</v>
      </c>
      <c r="F116" s="58">
        <v>740.41800000000001</v>
      </c>
      <c r="G116" s="59">
        <v>84.8</v>
      </c>
      <c r="H116" s="58"/>
      <c r="I116" s="58"/>
      <c r="J116" s="58"/>
      <c r="K116" s="59">
        <v>62787</v>
      </c>
      <c r="L116" s="58"/>
      <c r="M116" s="58"/>
      <c r="N116" s="58"/>
      <c r="O116" s="58" t="s">
        <v>107</v>
      </c>
      <c r="P116" s="58" t="s">
        <v>107</v>
      </c>
    </row>
    <row r="117" spans="1:16" ht="45" customHeight="1" x14ac:dyDescent="0.2">
      <c r="A117" s="172">
        <v>75</v>
      </c>
      <c r="B117" s="54" t="s">
        <v>1495</v>
      </c>
      <c r="C117" s="55" t="s">
        <v>1415</v>
      </c>
      <c r="D117" s="56" t="s">
        <v>1496</v>
      </c>
      <c r="E117" s="57" t="s">
        <v>298</v>
      </c>
      <c r="F117" s="58">
        <v>4.5609999999999999</v>
      </c>
      <c r="G117" s="59">
        <v>646.34</v>
      </c>
      <c r="H117" s="59">
        <v>64.069999999999993</v>
      </c>
      <c r="I117" s="59">
        <v>11.62</v>
      </c>
      <c r="J117" s="58"/>
      <c r="K117" s="59">
        <v>2948</v>
      </c>
      <c r="L117" s="59">
        <v>292</v>
      </c>
      <c r="M117" s="59">
        <v>53</v>
      </c>
      <c r="N117" s="58"/>
      <c r="O117" s="58" t="s">
        <v>1497</v>
      </c>
      <c r="P117" s="58" t="s">
        <v>107</v>
      </c>
    </row>
    <row r="118" spans="1:16" ht="19.149999999999999" customHeight="1" x14ac:dyDescent="0.2">
      <c r="A118" s="646" t="s">
        <v>444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645"/>
      <c r="L118" s="645"/>
      <c r="M118" s="645"/>
      <c r="N118" s="645"/>
      <c r="O118" s="645"/>
      <c r="P118" s="645"/>
    </row>
    <row r="119" spans="1:16" ht="56.25" customHeight="1" x14ac:dyDescent="0.2">
      <c r="A119" s="172">
        <v>76</v>
      </c>
      <c r="B119" s="54" t="s">
        <v>1498</v>
      </c>
      <c r="C119" s="55" t="s">
        <v>1418</v>
      </c>
      <c r="D119" s="56" t="s">
        <v>1499</v>
      </c>
      <c r="E119" s="57" t="s">
        <v>361</v>
      </c>
      <c r="F119" s="58">
        <v>0.30599999999999999</v>
      </c>
      <c r="G119" s="59">
        <v>1165.94</v>
      </c>
      <c r="H119" s="59">
        <v>309.08</v>
      </c>
      <c r="I119" s="59">
        <v>160.47</v>
      </c>
      <c r="J119" s="59">
        <v>2.5499999999999998</v>
      </c>
      <c r="K119" s="59">
        <v>357</v>
      </c>
      <c r="L119" s="59">
        <v>95</v>
      </c>
      <c r="M119" s="59">
        <v>49</v>
      </c>
      <c r="N119" s="59">
        <v>1</v>
      </c>
      <c r="O119" s="58" t="s">
        <v>1500</v>
      </c>
      <c r="P119" s="58" t="s">
        <v>1501</v>
      </c>
    </row>
    <row r="120" spans="1:16" ht="27" customHeight="1" x14ac:dyDescent="0.2">
      <c r="A120" s="172">
        <v>77</v>
      </c>
      <c r="B120" s="54" t="s">
        <v>1502</v>
      </c>
      <c r="C120" s="55" t="s">
        <v>1421</v>
      </c>
      <c r="D120" s="56" t="s">
        <v>1422</v>
      </c>
      <c r="E120" s="57" t="s">
        <v>575</v>
      </c>
      <c r="F120" s="58">
        <v>-4.8039999999999999E-2</v>
      </c>
      <c r="G120" s="59">
        <v>1383.1</v>
      </c>
      <c r="H120" s="58"/>
      <c r="I120" s="58"/>
      <c r="J120" s="58"/>
      <c r="K120" s="59">
        <v>-66</v>
      </c>
      <c r="L120" s="58"/>
      <c r="M120" s="58"/>
      <c r="N120" s="58"/>
      <c r="O120" s="58" t="s">
        <v>107</v>
      </c>
      <c r="P120" s="58" t="s">
        <v>107</v>
      </c>
    </row>
    <row r="121" spans="1:16" ht="30" customHeight="1" x14ac:dyDescent="0.2">
      <c r="A121" s="172">
        <v>78</v>
      </c>
      <c r="B121" s="54" t="s">
        <v>1503</v>
      </c>
      <c r="C121" s="55" t="s">
        <v>1423</v>
      </c>
      <c r="D121" s="56" t="s">
        <v>1424</v>
      </c>
      <c r="E121" s="57" t="s">
        <v>575</v>
      </c>
      <c r="F121" s="58">
        <v>-5.8100000000000001E-3</v>
      </c>
      <c r="G121" s="59">
        <v>1684.9</v>
      </c>
      <c r="H121" s="58"/>
      <c r="I121" s="58"/>
      <c r="J121" s="58"/>
      <c r="K121" s="59">
        <v>-10</v>
      </c>
      <c r="L121" s="58"/>
      <c r="M121" s="58"/>
      <c r="N121" s="58"/>
      <c r="O121" s="58" t="s">
        <v>107</v>
      </c>
      <c r="P121" s="58" t="s">
        <v>107</v>
      </c>
    </row>
    <row r="122" spans="1:16" ht="33.75" x14ac:dyDescent="0.2">
      <c r="A122" s="172">
        <v>79</v>
      </c>
      <c r="B122" s="54" t="s">
        <v>1504</v>
      </c>
      <c r="C122" s="55" t="s">
        <v>1189</v>
      </c>
      <c r="D122" s="56" t="s">
        <v>1505</v>
      </c>
      <c r="E122" s="57" t="s">
        <v>834</v>
      </c>
      <c r="F122" s="58">
        <v>97.92</v>
      </c>
      <c r="G122" s="59">
        <v>5.22</v>
      </c>
      <c r="H122" s="58"/>
      <c r="I122" s="58"/>
      <c r="J122" s="58"/>
      <c r="K122" s="59">
        <v>511</v>
      </c>
      <c r="L122" s="58"/>
      <c r="M122" s="58"/>
      <c r="N122" s="58"/>
      <c r="O122" s="58" t="s">
        <v>107</v>
      </c>
      <c r="P122" s="58" t="s">
        <v>107</v>
      </c>
    </row>
    <row r="123" spans="1:16" ht="42.75" customHeight="1" x14ac:dyDescent="0.2">
      <c r="A123" s="172">
        <v>80</v>
      </c>
      <c r="B123" s="54" t="s">
        <v>1506</v>
      </c>
      <c r="C123" s="55" t="s">
        <v>1426</v>
      </c>
      <c r="D123" s="56" t="s">
        <v>1507</v>
      </c>
      <c r="E123" s="57" t="s">
        <v>99</v>
      </c>
      <c r="F123" s="58">
        <v>0.30599999999999999</v>
      </c>
      <c r="G123" s="59">
        <v>20220.77</v>
      </c>
      <c r="H123" s="59">
        <v>2843.45</v>
      </c>
      <c r="I123" s="59">
        <v>24.74</v>
      </c>
      <c r="J123" s="59">
        <v>18.23</v>
      </c>
      <c r="K123" s="59">
        <v>6188</v>
      </c>
      <c r="L123" s="59">
        <v>870</v>
      </c>
      <c r="M123" s="59">
        <v>8</v>
      </c>
      <c r="N123" s="59">
        <v>6</v>
      </c>
      <c r="O123" s="58" t="s">
        <v>1508</v>
      </c>
      <c r="P123" s="58" t="s">
        <v>1509</v>
      </c>
    </row>
    <row r="124" spans="1:16" ht="24" customHeight="1" x14ac:dyDescent="0.2">
      <c r="A124" s="172">
        <v>81</v>
      </c>
      <c r="B124" s="54" t="s">
        <v>1510</v>
      </c>
      <c r="C124" s="55" t="s">
        <v>1430</v>
      </c>
      <c r="D124" s="56" t="s">
        <v>1431</v>
      </c>
      <c r="E124" s="57" t="s">
        <v>424</v>
      </c>
      <c r="F124" s="58">
        <v>-31.212</v>
      </c>
      <c r="G124" s="59">
        <v>139.33000000000001</v>
      </c>
      <c r="H124" s="58"/>
      <c r="I124" s="58"/>
      <c r="J124" s="58"/>
      <c r="K124" s="59">
        <v>-4349</v>
      </c>
      <c r="L124" s="58"/>
      <c r="M124" s="58"/>
      <c r="N124" s="58"/>
      <c r="O124" s="58" t="s">
        <v>107</v>
      </c>
      <c r="P124" s="58" t="s">
        <v>107</v>
      </c>
    </row>
    <row r="125" spans="1:16" ht="29.25" customHeight="1" x14ac:dyDescent="0.2">
      <c r="A125" s="172">
        <v>82</v>
      </c>
      <c r="B125" s="54" t="s">
        <v>1511</v>
      </c>
      <c r="C125" s="55" t="s">
        <v>1432</v>
      </c>
      <c r="D125" s="56" t="s">
        <v>1433</v>
      </c>
      <c r="E125" s="57" t="s">
        <v>424</v>
      </c>
      <c r="F125" s="58">
        <v>31.212</v>
      </c>
      <c r="G125" s="59">
        <v>65.23</v>
      </c>
      <c r="H125" s="58"/>
      <c r="I125" s="58"/>
      <c r="J125" s="58"/>
      <c r="K125" s="59">
        <v>2036</v>
      </c>
      <c r="L125" s="58"/>
      <c r="M125" s="58"/>
      <c r="N125" s="58"/>
      <c r="O125" s="58" t="s">
        <v>107</v>
      </c>
      <c r="P125" s="58" t="s">
        <v>107</v>
      </c>
    </row>
    <row r="126" spans="1:16" ht="45.75" customHeight="1" x14ac:dyDescent="0.2">
      <c r="A126" s="172">
        <v>83</v>
      </c>
      <c r="B126" s="54" t="s">
        <v>1512</v>
      </c>
      <c r="C126" s="55" t="s">
        <v>1404</v>
      </c>
      <c r="D126" s="56" t="s">
        <v>1513</v>
      </c>
      <c r="E126" s="57" t="s">
        <v>298</v>
      </c>
      <c r="F126" s="58">
        <v>0.45200000000000001</v>
      </c>
      <c r="G126" s="59">
        <v>2699.01</v>
      </c>
      <c r="H126" s="59">
        <v>235.06</v>
      </c>
      <c r="I126" s="59">
        <v>5.22</v>
      </c>
      <c r="J126" s="58"/>
      <c r="K126" s="59">
        <v>1219</v>
      </c>
      <c r="L126" s="59">
        <v>106</v>
      </c>
      <c r="M126" s="59">
        <v>2</v>
      </c>
      <c r="N126" s="58"/>
      <c r="O126" s="58" t="s">
        <v>1514</v>
      </c>
      <c r="P126" s="58" t="s">
        <v>107</v>
      </c>
    </row>
    <row r="127" spans="1:16" ht="19.149999999999999" customHeight="1" x14ac:dyDescent="0.2">
      <c r="A127" s="646" t="s">
        <v>1515</v>
      </c>
      <c r="B127" s="645"/>
      <c r="C127" s="645"/>
      <c r="D127" s="645"/>
      <c r="E127" s="645"/>
      <c r="F127" s="645"/>
      <c r="G127" s="645"/>
      <c r="H127" s="645"/>
      <c r="I127" s="645"/>
      <c r="J127" s="645"/>
      <c r="K127" s="645"/>
      <c r="L127" s="645"/>
      <c r="M127" s="645"/>
      <c r="N127" s="645"/>
      <c r="O127" s="645"/>
      <c r="P127" s="645"/>
    </row>
    <row r="128" spans="1:16" ht="56.25" x14ac:dyDescent="0.2">
      <c r="A128" s="172">
        <v>84</v>
      </c>
      <c r="B128" s="54" t="s">
        <v>1516</v>
      </c>
      <c r="C128" s="55" t="s">
        <v>1517</v>
      </c>
      <c r="D128" s="56" t="s">
        <v>1518</v>
      </c>
      <c r="E128" s="57" t="s">
        <v>877</v>
      </c>
      <c r="F128" s="58">
        <v>0.31</v>
      </c>
      <c r="G128" s="59">
        <v>1186.45</v>
      </c>
      <c r="H128" s="59">
        <v>501.9</v>
      </c>
      <c r="I128" s="59">
        <v>8.3699999999999992</v>
      </c>
      <c r="J128" s="59">
        <v>1.42</v>
      </c>
      <c r="K128" s="59">
        <v>369</v>
      </c>
      <c r="L128" s="59">
        <v>156</v>
      </c>
      <c r="M128" s="59">
        <v>3</v>
      </c>
      <c r="N128" s="58"/>
      <c r="O128" s="58" t="s">
        <v>1519</v>
      </c>
      <c r="P128" s="58" t="s">
        <v>1520</v>
      </c>
    </row>
    <row r="129" spans="1:16" ht="36.75" customHeight="1" x14ac:dyDescent="0.2">
      <c r="A129" s="172">
        <v>85</v>
      </c>
      <c r="B129" s="54" t="s">
        <v>1521</v>
      </c>
      <c r="C129" s="55" t="s">
        <v>1522</v>
      </c>
      <c r="D129" s="56" t="s">
        <v>1523</v>
      </c>
      <c r="E129" s="57" t="s">
        <v>575</v>
      </c>
      <c r="F129" s="58">
        <v>-5.5500000000000002E-3</v>
      </c>
      <c r="G129" s="59">
        <v>17496</v>
      </c>
      <c r="H129" s="58"/>
      <c r="I129" s="58"/>
      <c r="J129" s="58"/>
      <c r="K129" s="59">
        <v>-97</v>
      </c>
      <c r="L129" s="58"/>
      <c r="M129" s="58"/>
      <c r="N129" s="58"/>
      <c r="O129" s="58" t="s">
        <v>107</v>
      </c>
      <c r="P129" s="58" t="s">
        <v>107</v>
      </c>
    </row>
    <row r="130" spans="1:16" ht="33.75" x14ac:dyDescent="0.2">
      <c r="A130" s="172">
        <v>86</v>
      </c>
      <c r="B130" s="54" t="s">
        <v>1524</v>
      </c>
      <c r="C130" s="55" t="s">
        <v>1189</v>
      </c>
      <c r="D130" s="56" t="s">
        <v>1525</v>
      </c>
      <c r="E130" s="57" t="s">
        <v>834</v>
      </c>
      <c r="F130" s="58">
        <v>6.2</v>
      </c>
      <c r="G130" s="59">
        <v>26.96</v>
      </c>
      <c r="H130" s="58"/>
      <c r="I130" s="58"/>
      <c r="J130" s="58"/>
      <c r="K130" s="59">
        <v>167</v>
      </c>
      <c r="L130" s="58"/>
      <c r="M130" s="58"/>
      <c r="N130" s="58"/>
      <c r="O130" s="58" t="s">
        <v>107</v>
      </c>
      <c r="P130" s="58" t="s">
        <v>107</v>
      </c>
    </row>
    <row r="131" spans="1:16" x14ac:dyDescent="0.2">
      <c r="A131" s="646" t="s">
        <v>473</v>
      </c>
      <c r="B131" s="645"/>
      <c r="C131" s="645"/>
      <c r="D131" s="645"/>
      <c r="E131" s="645"/>
      <c r="F131" s="645"/>
      <c r="G131" s="645"/>
      <c r="H131" s="645"/>
      <c r="I131" s="645"/>
      <c r="J131" s="645"/>
      <c r="K131" s="58">
        <v>383511</v>
      </c>
      <c r="L131" s="58">
        <v>21086</v>
      </c>
      <c r="M131" s="58">
        <v>4016</v>
      </c>
      <c r="N131" s="58">
        <v>463</v>
      </c>
      <c r="O131" s="58">
        <v>2297.34</v>
      </c>
      <c r="P131" s="58">
        <v>33.729999999999997</v>
      </c>
    </row>
    <row r="132" spans="1:16" x14ac:dyDescent="0.2">
      <c r="A132" s="646" t="s">
        <v>461</v>
      </c>
      <c r="B132" s="645"/>
      <c r="C132" s="645"/>
      <c r="D132" s="645"/>
      <c r="E132" s="645"/>
      <c r="F132" s="645"/>
      <c r="G132" s="645"/>
      <c r="H132" s="645"/>
      <c r="I132" s="645"/>
      <c r="J132" s="645"/>
      <c r="K132" s="58">
        <v>23264</v>
      </c>
      <c r="L132" s="58"/>
      <c r="M132" s="58"/>
      <c r="N132" s="58"/>
      <c r="O132" s="58"/>
      <c r="P132" s="58"/>
    </row>
    <row r="133" spans="1:16" x14ac:dyDescent="0.2">
      <c r="A133" s="646" t="s">
        <v>462</v>
      </c>
      <c r="B133" s="645"/>
      <c r="C133" s="645"/>
      <c r="D133" s="645"/>
      <c r="E133" s="645"/>
      <c r="F133" s="645"/>
      <c r="G133" s="645"/>
      <c r="H133" s="645"/>
      <c r="I133" s="645"/>
      <c r="J133" s="645"/>
      <c r="K133" s="58">
        <v>13211</v>
      </c>
      <c r="L133" s="58"/>
      <c r="M133" s="58"/>
      <c r="N133" s="58"/>
      <c r="O133" s="58"/>
      <c r="P133" s="58"/>
    </row>
    <row r="134" spans="1:16" x14ac:dyDescent="0.2">
      <c r="A134" s="644" t="s">
        <v>474</v>
      </c>
      <c r="B134" s="645"/>
      <c r="C134" s="645"/>
      <c r="D134" s="645"/>
      <c r="E134" s="645"/>
      <c r="F134" s="645"/>
      <c r="G134" s="645"/>
      <c r="H134" s="645"/>
      <c r="I134" s="645"/>
      <c r="J134" s="645"/>
      <c r="K134" s="58"/>
      <c r="L134" s="58"/>
      <c r="M134" s="58"/>
      <c r="N134" s="58"/>
      <c r="O134" s="58"/>
      <c r="P134" s="58"/>
    </row>
    <row r="135" spans="1:16" x14ac:dyDescent="0.2">
      <c r="A135" s="646" t="s">
        <v>1225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58">
        <v>88764</v>
      </c>
      <c r="L135" s="58"/>
      <c r="M135" s="58"/>
      <c r="N135" s="58"/>
      <c r="O135" s="58">
        <v>229.07</v>
      </c>
      <c r="P135" s="58">
        <v>14.68</v>
      </c>
    </row>
    <row r="136" spans="1:16" x14ac:dyDescent="0.2">
      <c r="A136" s="646" t="s">
        <v>1222</v>
      </c>
      <c r="B136" s="645"/>
      <c r="C136" s="645"/>
      <c r="D136" s="645"/>
      <c r="E136" s="645"/>
      <c r="F136" s="645"/>
      <c r="G136" s="645"/>
      <c r="H136" s="645"/>
      <c r="I136" s="645"/>
      <c r="J136" s="645"/>
      <c r="K136" s="58">
        <v>17088</v>
      </c>
      <c r="L136" s="58"/>
      <c r="M136" s="58"/>
      <c r="N136" s="58"/>
      <c r="O136" s="58">
        <v>39.82</v>
      </c>
      <c r="P136" s="58"/>
    </row>
    <row r="137" spans="1:16" x14ac:dyDescent="0.2">
      <c r="A137" s="646" t="s">
        <v>464</v>
      </c>
      <c r="B137" s="645"/>
      <c r="C137" s="645"/>
      <c r="D137" s="645"/>
      <c r="E137" s="645"/>
      <c r="F137" s="645"/>
      <c r="G137" s="645"/>
      <c r="H137" s="645"/>
      <c r="I137" s="645"/>
      <c r="J137" s="645"/>
      <c r="K137" s="58">
        <v>262287</v>
      </c>
      <c r="L137" s="58"/>
      <c r="M137" s="58"/>
      <c r="N137" s="58"/>
      <c r="O137" s="58">
        <v>1824.91</v>
      </c>
      <c r="P137" s="58">
        <v>18.149999999999999</v>
      </c>
    </row>
    <row r="138" spans="1:16" x14ac:dyDescent="0.2">
      <c r="A138" s="646" t="s">
        <v>465</v>
      </c>
      <c r="B138" s="645"/>
      <c r="C138" s="645"/>
      <c r="D138" s="645"/>
      <c r="E138" s="645"/>
      <c r="F138" s="645"/>
      <c r="G138" s="645"/>
      <c r="H138" s="645"/>
      <c r="I138" s="645"/>
      <c r="J138" s="645"/>
      <c r="K138" s="58">
        <v>50785</v>
      </c>
      <c r="L138" s="58"/>
      <c r="M138" s="58"/>
      <c r="N138" s="58"/>
      <c r="O138" s="58">
        <v>175.15</v>
      </c>
      <c r="P138" s="58">
        <v>0.85</v>
      </c>
    </row>
    <row r="139" spans="1:16" x14ac:dyDescent="0.2">
      <c r="A139" s="646" t="s">
        <v>1526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58">
        <v>490</v>
      </c>
      <c r="L139" s="58"/>
      <c r="M139" s="58"/>
      <c r="N139" s="58"/>
      <c r="O139" s="58">
        <v>11.18</v>
      </c>
      <c r="P139" s="58">
        <v>0.02</v>
      </c>
    </row>
    <row r="140" spans="1:16" x14ac:dyDescent="0.2">
      <c r="A140" s="646" t="s">
        <v>1527</v>
      </c>
      <c r="B140" s="645"/>
      <c r="C140" s="645"/>
      <c r="D140" s="645"/>
      <c r="E140" s="645"/>
      <c r="F140" s="645"/>
      <c r="G140" s="645"/>
      <c r="H140" s="645"/>
      <c r="I140" s="645"/>
      <c r="J140" s="645"/>
      <c r="K140" s="58">
        <v>572</v>
      </c>
      <c r="L140" s="58"/>
      <c r="M140" s="58"/>
      <c r="N140" s="58"/>
      <c r="O140" s="58">
        <v>17.21</v>
      </c>
      <c r="P140" s="58">
        <v>0.03</v>
      </c>
    </row>
    <row r="141" spans="1:16" x14ac:dyDescent="0.2">
      <c r="A141" s="646" t="s">
        <v>346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58">
        <v>419986</v>
      </c>
      <c r="L141" s="58"/>
      <c r="M141" s="58"/>
      <c r="N141" s="58"/>
      <c r="O141" s="58">
        <v>2297.34</v>
      </c>
      <c r="P141" s="58">
        <v>33.729999999999997</v>
      </c>
    </row>
    <row r="142" spans="1:16" ht="12.75" customHeight="1" x14ac:dyDescent="0.2">
      <c r="A142" s="646" t="s">
        <v>347</v>
      </c>
      <c r="B142" s="645"/>
      <c r="C142" s="645"/>
      <c r="D142" s="645"/>
      <c r="E142" s="645"/>
      <c r="F142" s="645"/>
      <c r="G142" s="645"/>
      <c r="H142" s="645"/>
      <c r="I142" s="645"/>
      <c r="J142" s="645"/>
      <c r="K142" s="58">
        <v>2923103</v>
      </c>
      <c r="L142" s="58"/>
      <c r="M142" s="58"/>
      <c r="N142" s="58"/>
      <c r="O142" s="58"/>
      <c r="P142" s="58"/>
    </row>
    <row r="143" spans="1:16" x14ac:dyDescent="0.2">
      <c r="A143" s="646" t="s">
        <v>348</v>
      </c>
      <c r="B143" s="645"/>
      <c r="C143" s="645"/>
      <c r="D143" s="645"/>
      <c r="E143" s="645"/>
      <c r="F143" s="645"/>
      <c r="G143" s="645"/>
      <c r="H143" s="645"/>
      <c r="I143" s="645"/>
      <c r="J143" s="645"/>
      <c r="K143" s="173">
        <f>K142*1.1532377</f>
        <v>3371032.5805831002</v>
      </c>
      <c r="L143" s="58"/>
      <c r="M143" s="58"/>
      <c r="N143" s="58"/>
      <c r="O143" s="58"/>
      <c r="P143" s="58"/>
    </row>
    <row r="144" spans="1:16" x14ac:dyDescent="0.2">
      <c r="A144" s="646" t="s">
        <v>349</v>
      </c>
      <c r="B144" s="645"/>
      <c r="C144" s="645"/>
      <c r="D144" s="645"/>
      <c r="E144" s="645"/>
      <c r="F144" s="645"/>
      <c r="G144" s="645"/>
      <c r="H144" s="645"/>
      <c r="I144" s="645"/>
      <c r="J144" s="645"/>
      <c r="K144" s="173">
        <f>K143*0.845</f>
        <v>2848522.5305927196</v>
      </c>
      <c r="L144" s="58"/>
      <c r="M144" s="58"/>
      <c r="N144" s="58"/>
      <c r="O144" s="58"/>
      <c r="P144" s="58"/>
    </row>
    <row r="145" spans="1:16" ht="12.75" customHeight="1" x14ac:dyDescent="0.2">
      <c r="A145" s="644" t="s">
        <v>1290</v>
      </c>
      <c r="B145" s="645"/>
      <c r="C145" s="645"/>
      <c r="D145" s="645"/>
      <c r="E145" s="645"/>
      <c r="F145" s="645"/>
      <c r="G145" s="645"/>
      <c r="H145" s="645"/>
      <c r="I145" s="645"/>
      <c r="J145" s="645"/>
      <c r="K145" s="173">
        <f>K144</f>
        <v>2848522.5305927196</v>
      </c>
      <c r="L145" s="58"/>
      <c r="M145" s="58"/>
      <c r="N145" s="58"/>
      <c r="O145" s="58"/>
      <c r="P145" s="58"/>
    </row>
    <row r="146" spans="1:16" ht="12.75" customHeight="1" x14ac:dyDescent="0.2">
      <c r="A146" s="644" t="s">
        <v>48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174">
        <f>K145*0.2</f>
        <v>569704.50611854391</v>
      </c>
      <c r="L146" s="58"/>
      <c r="M146" s="58"/>
      <c r="N146" s="58"/>
      <c r="O146" s="60">
        <v>2297.34</v>
      </c>
      <c r="P146" s="60">
        <v>33.729999999999997</v>
      </c>
    </row>
    <row r="147" spans="1:16" x14ac:dyDescent="0.2">
      <c r="A147" s="644" t="s">
        <v>514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173">
        <f>K145+K146</f>
        <v>3418227.0367112635</v>
      </c>
      <c r="L147" s="58"/>
      <c r="M147" s="58"/>
      <c r="N147" s="58"/>
      <c r="O147" s="58"/>
      <c r="P147" s="58"/>
    </row>
    <row r="150" spans="1:16" x14ac:dyDescent="0.2">
      <c r="A150" s="122" t="s">
        <v>506</v>
      </c>
      <c r="B150" s="123"/>
      <c r="C150" s="124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">
      <c r="A151" s="122"/>
      <c r="B151" s="123"/>
      <c r="C151" s="124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">
      <c r="A152" s="122" t="s">
        <v>505</v>
      </c>
      <c r="B152" s="123"/>
      <c r="C152" s="124"/>
      <c r="D152"/>
      <c r="E152"/>
      <c r="F152"/>
      <c r="G152"/>
      <c r="H152"/>
      <c r="I152"/>
      <c r="J152"/>
      <c r="K152"/>
      <c r="L152"/>
      <c r="M152"/>
      <c r="N152"/>
      <c r="O152"/>
      <c r="P152"/>
    </row>
  </sheetData>
  <mergeCells count="78">
    <mergeCell ref="A146:J146"/>
    <mergeCell ref="A147:J147"/>
    <mergeCell ref="A140:J140"/>
    <mergeCell ref="A141:J141"/>
    <mergeCell ref="A142:J142"/>
    <mergeCell ref="A143:J143"/>
    <mergeCell ref="A144:J144"/>
    <mergeCell ref="A145:J145"/>
    <mergeCell ref="A139:J139"/>
    <mergeCell ref="A113:P113"/>
    <mergeCell ref="A118:P118"/>
    <mergeCell ref="A127:P127"/>
    <mergeCell ref="A131:J131"/>
    <mergeCell ref="A132:J132"/>
    <mergeCell ref="A133:J133"/>
    <mergeCell ref="A134:J134"/>
    <mergeCell ref="A135:J135"/>
    <mergeCell ref="A136:J136"/>
    <mergeCell ref="A137:J137"/>
    <mergeCell ref="A138:J138"/>
    <mergeCell ref="A105:P105"/>
    <mergeCell ref="J31:J32"/>
    <mergeCell ref="L31:L32"/>
    <mergeCell ref="M31:M32"/>
    <mergeCell ref="N31:N32"/>
    <mergeCell ref="A34:P34"/>
    <mergeCell ref="A51:P51"/>
    <mergeCell ref="A73:P73"/>
    <mergeCell ref="A74:P74"/>
    <mergeCell ref="A79:P79"/>
    <mergeCell ref="A84:P84"/>
    <mergeCell ref="A93:P93"/>
    <mergeCell ref="K29:N29"/>
    <mergeCell ref="O29:O32"/>
    <mergeCell ref="P29:P32"/>
    <mergeCell ref="A30:A32"/>
    <mergeCell ref="B30:B32"/>
    <mergeCell ref="G30:G32"/>
    <mergeCell ref="H30:J30"/>
    <mergeCell ref="K30:K32"/>
    <mergeCell ref="L30:N30"/>
    <mergeCell ref="H31:H32"/>
    <mergeCell ref="H25:I25"/>
    <mergeCell ref="H26:I26"/>
    <mergeCell ref="H27:I27"/>
    <mergeCell ref="A29:B29"/>
    <mergeCell ref="C29:C32"/>
    <mergeCell ref="D29:D32"/>
    <mergeCell ref="E29:E32"/>
    <mergeCell ref="F29:F32"/>
    <mergeCell ref="G29:J29"/>
    <mergeCell ref="I31:I32"/>
    <mergeCell ref="B24:P24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61"/>
  <sheetViews>
    <sheetView showGridLines="0" topLeftCell="A10" zoomScale="115" zoomScaleNormal="11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285156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726" t="s">
        <v>501</v>
      </c>
      <c r="C10" s="726"/>
      <c r="D10" s="726"/>
      <c r="E10" s="726"/>
      <c r="F10" s="726"/>
      <c r="G10" s="726"/>
      <c r="H10" s="171"/>
      <c r="I10" s="171"/>
      <c r="J10" s="171"/>
      <c r="K10" s="17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726"/>
      <c r="C11" s="726"/>
      <c r="D11" s="726"/>
      <c r="E11" s="726"/>
      <c r="F11" s="726"/>
      <c r="G11" s="726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726"/>
      <c r="C12" s="726"/>
      <c r="D12" s="726"/>
      <c r="E12" s="726"/>
      <c r="F12" s="726"/>
      <c r="G12" s="726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134</v>
      </c>
      <c r="J18" s="668"/>
      <c r="K18" s="667" t="s">
        <v>1231</v>
      </c>
      <c r="L18" s="668"/>
      <c r="M18" s="667" t="s">
        <v>1232</v>
      </c>
      <c r="N18" s="668"/>
      <c r="O18" s="667" t="s">
        <v>1231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504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669" t="s">
        <v>1291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1292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1293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56.25" customHeight="1" x14ac:dyDescent="0.2">
      <c r="A32" s="172">
        <v>1</v>
      </c>
      <c r="B32" s="54" t="s">
        <v>201</v>
      </c>
      <c r="C32" s="55" t="s">
        <v>1294</v>
      </c>
      <c r="D32" s="56" t="s">
        <v>1295</v>
      </c>
      <c r="E32" s="57" t="s">
        <v>1296</v>
      </c>
      <c r="F32" s="58">
        <v>1.5049999999999999</v>
      </c>
      <c r="G32" s="59">
        <v>1025.33</v>
      </c>
      <c r="H32" s="59">
        <v>634.61</v>
      </c>
      <c r="I32" s="59">
        <v>15.66</v>
      </c>
      <c r="J32" s="58"/>
      <c r="K32" s="59">
        <v>1543</v>
      </c>
      <c r="L32" s="59">
        <v>955</v>
      </c>
      <c r="M32" s="59">
        <v>24</v>
      </c>
      <c r="N32" s="58"/>
      <c r="O32" s="58" t="s">
        <v>1297</v>
      </c>
      <c r="P32" s="58" t="s">
        <v>107</v>
      </c>
    </row>
    <row r="33" spans="1:16" ht="52.5" customHeight="1" x14ac:dyDescent="0.2">
      <c r="A33" s="172">
        <v>2</v>
      </c>
      <c r="B33" s="54" t="s">
        <v>203</v>
      </c>
      <c r="C33" s="55" t="s">
        <v>1298</v>
      </c>
      <c r="D33" s="56" t="s">
        <v>1299</v>
      </c>
      <c r="E33" s="57" t="s">
        <v>356</v>
      </c>
      <c r="F33" s="58">
        <v>4.7</v>
      </c>
      <c r="G33" s="59">
        <v>588.17999999999995</v>
      </c>
      <c r="H33" s="59">
        <v>323.99</v>
      </c>
      <c r="I33" s="59">
        <v>10.71</v>
      </c>
      <c r="J33" s="59">
        <v>4.82</v>
      </c>
      <c r="K33" s="59">
        <v>2764</v>
      </c>
      <c r="L33" s="59">
        <v>1523</v>
      </c>
      <c r="M33" s="59">
        <v>50</v>
      </c>
      <c r="N33" s="59">
        <v>23</v>
      </c>
      <c r="O33" s="58" t="s">
        <v>1300</v>
      </c>
      <c r="P33" s="58" t="s">
        <v>1301</v>
      </c>
    </row>
    <row r="34" spans="1:16" ht="62.25" customHeight="1" x14ac:dyDescent="0.2">
      <c r="A34" s="172">
        <v>3</v>
      </c>
      <c r="B34" s="54" t="s">
        <v>214</v>
      </c>
      <c r="C34" s="55" t="s">
        <v>1302</v>
      </c>
      <c r="D34" s="56" t="s">
        <v>1303</v>
      </c>
      <c r="E34" s="57" t="s">
        <v>1304</v>
      </c>
      <c r="F34" s="58">
        <v>1.59</v>
      </c>
      <c r="G34" s="59">
        <v>552.55999999999995</v>
      </c>
      <c r="H34" s="59">
        <v>531.19000000000005</v>
      </c>
      <c r="I34" s="59">
        <v>0.87</v>
      </c>
      <c r="J34" s="58"/>
      <c r="K34" s="59">
        <v>879</v>
      </c>
      <c r="L34" s="59">
        <v>845</v>
      </c>
      <c r="M34" s="59">
        <v>1</v>
      </c>
      <c r="N34" s="58"/>
      <c r="O34" s="58" t="s">
        <v>1305</v>
      </c>
      <c r="P34" s="58" t="s">
        <v>107</v>
      </c>
    </row>
    <row r="35" spans="1:16" ht="60.75" customHeight="1" x14ac:dyDescent="0.2">
      <c r="A35" s="172">
        <v>4</v>
      </c>
      <c r="B35" s="54" t="s">
        <v>217</v>
      </c>
      <c r="C35" s="55" t="s">
        <v>1306</v>
      </c>
      <c r="D35" s="56" t="s">
        <v>1307</v>
      </c>
      <c r="E35" s="57" t="s">
        <v>877</v>
      </c>
      <c r="F35" s="58">
        <v>4.7</v>
      </c>
      <c r="G35" s="59">
        <v>1731.91</v>
      </c>
      <c r="H35" s="59">
        <v>506.12</v>
      </c>
      <c r="I35" s="59">
        <v>14.55</v>
      </c>
      <c r="J35" s="59">
        <v>0.28000000000000003</v>
      </c>
      <c r="K35" s="59">
        <v>8140</v>
      </c>
      <c r="L35" s="59">
        <v>2379</v>
      </c>
      <c r="M35" s="59">
        <v>68</v>
      </c>
      <c r="N35" s="59">
        <v>1</v>
      </c>
      <c r="O35" s="58" t="s">
        <v>1308</v>
      </c>
      <c r="P35" s="58" t="s">
        <v>1309</v>
      </c>
    </row>
    <row r="36" spans="1:16" ht="19.149999999999999" customHeight="1" x14ac:dyDescent="0.2">
      <c r="A36" s="646" t="s">
        <v>1310</v>
      </c>
      <c r="B36" s="645"/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  <c r="O36" s="645"/>
      <c r="P36" s="645"/>
    </row>
    <row r="37" spans="1:16" ht="66" customHeight="1" x14ac:dyDescent="0.2">
      <c r="A37" s="172">
        <v>5</v>
      </c>
      <c r="B37" s="54" t="s">
        <v>223</v>
      </c>
      <c r="C37" s="55" t="s">
        <v>1311</v>
      </c>
      <c r="D37" s="56" t="s">
        <v>1312</v>
      </c>
      <c r="E37" s="57" t="s">
        <v>1313</v>
      </c>
      <c r="F37" s="58">
        <v>0.78500000000000003</v>
      </c>
      <c r="G37" s="59">
        <v>1961.99</v>
      </c>
      <c r="H37" s="59">
        <v>845.52</v>
      </c>
      <c r="I37" s="59">
        <v>109.85</v>
      </c>
      <c r="J37" s="59">
        <v>62.96</v>
      </c>
      <c r="K37" s="59">
        <v>1540</v>
      </c>
      <c r="L37" s="59">
        <v>664</v>
      </c>
      <c r="M37" s="59">
        <v>86</v>
      </c>
      <c r="N37" s="59">
        <v>49</v>
      </c>
      <c r="O37" s="58" t="s">
        <v>1314</v>
      </c>
      <c r="P37" s="58" t="s">
        <v>1315</v>
      </c>
    </row>
    <row r="38" spans="1:16" ht="52.5" customHeight="1" x14ac:dyDescent="0.2">
      <c r="A38" s="172">
        <v>6</v>
      </c>
      <c r="B38" s="54" t="s">
        <v>226</v>
      </c>
      <c r="C38" s="55" t="s">
        <v>1316</v>
      </c>
      <c r="D38" s="56" t="s">
        <v>1317</v>
      </c>
      <c r="E38" s="57" t="s">
        <v>356</v>
      </c>
      <c r="F38" s="58">
        <v>44.715000000000003</v>
      </c>
      <c r="G38" s="59">
        <v>867.81</v>
      </c>
      <c r="H38" s="59">
        <v>368.62</v>
      </c>
      <c r="I38" s="59">
        <v>20.16</v>
      </c>
      <c r="J38" s="59">
        <v>9.07</v>
      </c>
      <c r="K38" s="59">
        <v>38804</v>
      </c>
      <c r="L38" s="59">
        <v>16483</v>
      </c>
      <c r="M38" s="59">
        <v>901</v>
      </c>
      <c r="N38" s="59">
        <v>406</v>
      </c>
      <c r="O38" s="58" t="s">
        <v>1318</v>
      </c>
      <c r="P38" s="58" t="s">
        <v>1319</v>
      </c>
    </row>
    <row r="39" spans="1:16" ht="41.25" customHeight="1" x14ac:dyDescent="0.2">
      <c r="A39" s="172">
        <v>7</v>
      </c>
      <c r="B39" s="54" t="s">
        <v>229</v>
      </c>
      <c r="C39" s="55" t="s">
        <v>1320</v>
      </c>
      <c r="D39" s="56" t="s">
        <v>1321</v>
      </c>
      <c r="E39" s="57" t="s">
        <v>923</v>
      </c>
      <c r="F39" s="58">
        <v>0.8</v>
      </c>
      <c r="G39" s="59">
        <v>568.44000000000005</v>
      </c>
      <c r="H39" s="59">
        <v>150.46</v>
      </c>
      <c r="I39" s="59">
        <v>417.98</v>
      </c>
      <c r="J39" s="59">
        <v>42.83</v>
      </c>
      <c r="K39" s="59">
        <v>454</v>
      </c>
      <c r="L39" s="59">
        <v>120</v>
      </c>
      <c r="M39" s="59">
        <v>334</v>
      </c>
      <c r="N39" s="59">
        <v>34</v>
      </c>
      <c r="O39" s="58" t="s">
        <v>1322</v>
      </c>
      <c r="P39" s="58" t="s">
        <v>1323</v>
      </c>
    </row>
    <row r="40" spans="1:16" ht="56.25" customHeight="1" x14ac:dyDescent="0.2">
      <c r="A40" s="172">
        <v>8</v>
      </c>
      <c r="B40" s="54" t="s">
        <v>231</v>
      </c>
      <c r="C40" s="55" t="s">
        <v>1324</v>
      </c>
      <c r="D40" s="56" t="s">
        <v>1325</v>
      </c>
      <c r="E40" s="57" t="s">
        <v>917</v>
      </c>
      <c r="F40" s="58">
        <v>0.8</v>
      </c>
      <c r="G40" s="59">
        <v>1482.39</v>
      </c>
      <c r="H40" s="59">
        <v>514.98</v>
      </c>
      <c r="I40" s="59">
        <v>35.200000000000003</v>
      </c>
      <c r="J40" s="58"/>
      <c r="K40" s="59">
        <v>1186</v>
      </c>
      <c r="L40" s="59">
        <v>412</v>
      </c>
      <c r="M40" s="59">
        <v>28</v>
      </c>
      <c r="N40" s="58"/>
      <c r="O40" s="58" t="s">
        <v>1326</v>
      </c>
      <c r="P40" s="58" t="s">
        <v>107</v>
      </c>
    </row>
    <row r="41" spans="1:16" x14ac:dyDescent="0.2">
      <c r="A41" s="646" t="s">
        <v>473</v>
      </c>
      <c r="B41" s="645"/>
      <c r="C41" s="645"/>
      <c r="D41" s="645"/>
      <c r="E41" s="645"/>
      <c r="F41" s="645"/>
      <c r="G41" s="645"/>
      <c r="H41" s="645"/>
      <c r="I41" s="645"/>
      <c r="J41" s="645"/>
      <c r="K41" s="58">
        <v>55310</v>
      </c>
      <c r="L41" s="58">
        <v>23381</v>
      </c>
      <c r="M41" s="58">
        <v>1492</v>
      </c>
      <c r="N41" s="58">
        <v>513</v>
      </c>
      <c r="O41" s="58">
        <v>2636.12</v>
      </c>
      <c r="P41" s="58">
        <v>38.5</v>
      </c>
    </row>
    <row r="42" spans="1:16" x14ac:dyDescent="0.2">
      <c r="A42" s="646" t="s">
        <v>461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">
        <v>19823</v>
      </c>
      <c r="L42" s="58"/>
      <c r="M42" s="58"/>
      <c r="N42" s="58"/>
      <c r="O42" s="58"/>
      <c r="P42" s="58"/>
    </row>
    <row r="43" spans="1:16" x14ac:dyDescent="0.2">
      <c r="A43" s="646" t="s">
        <v>462</v>
      </c>
      <c r="B43" s="645"/>
      <c r="C43" s="645"/>
      <c r="D43" s="645"/>
      <c r="E43" s="645"/>
      <c r="F43" s="645"/>
      <c r="G43" s="645"/>
      <c r="H43" s="645"/>
      <c r="I43" s="645"/>
      <c r="J43" s="645"/>
      <c r="K43" s="58">
        <v>12242</v>
      </c>
      <c r="L43" s="58"/>
      <c r="M43" s="58"/>
      <c r="N43" s="58"/>
      <c r="O43" s="58"/>
      <c r="P43" s="58"/>
    </row>
    <row r="44" spans="1:16" x14ac:dyDescent="0.2">
      <c r="A44" s="644" t="s">
        <v>474</v>
      </c>
      <c r="B44" s="645"/>
      <c r="C44" s="645"/>
      <c r="D44" s="645"/>
      <c r="E44" s="645"/>
      <c r="F44" s="645"/>
      <c r="G44" s="645"/>
      <c r="H44" s="645"/>
      <c r="I44" s="645"/>
      <c r="J44" s="645"/>
      <c r="K44" s="58"/>
      <c r="L44" s="58"/>
      <c r="M44" s="58"/>
      <c r="N44" s="58"/>
      <c r="O44" s="58"/>
      <c r="P44" s="58"/>
    </row>
    <row r="45" spans="1:16" x14ac:dyDescent="0.2">
      <c r="A45" s="646" t="s">
        <v>1226</v>
      </c>
      <c r="B45" s="645"/>
      <c r="C45" s="645"/>
      <c r="D45" s="645"/>
      <c r="E45" s="645"/>
      <c r="F45" s="645"/>
      <c r="G45" s="645"/>
      <c r="H45" s="645"/>
      <c r="I45" s="645"/>
      <c r="J45" s="645"/>
      <c r="K45" s="58">
        <v>3241</v>
      </c>
      <c r="L45" s="58"/>
      <c r="M45" s="58"/>
      <c r="N45" s="58"/>
      <c r="O45" s="58">
        <v>105.65</v>
      </c>
      <c r="P45" s="58"/>
    </row>
    <row r="46" spans="1:16" x14ac:dyDescent="0.2">
      <c r="A46" s="646" t="s">
        <v>1327</v>
      </c>
      <c r="B46" s="645"/>
      <c r="C46" s="645"/>
      <c r="D46" s="645"/>
      <c r="E46" s="645"/>
      <c r="F46" s="645"/>
      <c r="G46" s="645"/>
      <c r="H46" s="645"/>
      <c r="I46" s="645"/>
      <c r="J46" s="645"/>
      <c r="K46" s="58">
        <v>65350</v>
      </c>
      <c r="L46" s="58"/>
      <c r="M46" s="58"/>
      <c r="N46" s="58"/>
      <c r="O46" s="58">
        <v>2069.6</v>
      </c>
      <c r="P46" s="58">
        <v>30.22</v>
      </c>
    </row>
    <row r="47" spans="1:16" x14ac:dyDescent="0.2">
      <c r="A47" s="646" t="s">
        <v>1328</v>
      </c>
      <c r="B47" s="645"/>
      <c r="C47" s="645"/>
      <c r="D47" s="645"/>
      <c r="E47" s="645"/>
      <c r="F47" s="645"/>
      <c r="G47" s="645"/>
      <c r="H47" s="645"/>
      <c r="I47" s="645"/>
      <c r="J47" s="645"/>
      <c r="K47" s="58">
        <v>2198</v>
      </c>
      <c r="L47" s="58"/>
      <c r="M47" s="58"/>
      <c r="N47" s="58"/>
      <c r="O47" s="58">
        <v>79.010000000000005</v>
      </c>
      <c r="P47" s="58"/>
    </row>
    <row r="48" spans="1:16" x14ac:dyDescent="0.2">
      <c r="A48" s="646" t="s">
        <v>465</v>
      </c>
      <c r="B48" s="645"/>
      <c r="C48" s="645"/>
      <c r="D48" s="645"/>
      <c r="E48" s="645"/>
      <c r="F48" s="645"/>
      <c r="G48" s="645"/>
      <c r="H48" s="645"/>
      <c r="I48" s="645"/>
      <c r="J48" s="645"/>
      <c r="K48" s="58">
        <v>14049</v>
      </c>
      <c r="L48" s="58"/>
      <c r="M48" s="58"/>
      <c r="N48" s="58"/>
      <c r="O48" s="58">
        <v>320.70999999999998</v>
      </c>
      <c r="P48" s="58">
        <v>5.03</v>
      </c>
    </row>
    <row r="49" spans="1:16" ht="21.95" customHeight="1" x14ac:dyDescent="0.2">
      <c r="A49" s="646" t="s">
        <v>1219</v>
      </c>
      <c r="B49" s="645"/>
      <c r="C49" s="645"/>
      <c r="D49" s="645"/>
      <c r="E49" s="645"/>
      <c r="F49" s="645"/>
      <c r="G49" s="645"/>
      <c r="H49" s="645"/>
      <c r="I49" s="645"/>
      <c r="J49" s="645"/>
      <c r="K49" s="58">
        <v>2537</v>
      </c>
      <c r="L49" s="58"/>
      <c r="M49" s="58"/>
      <c r="N49" s="58"/>
      <c r="O49" s="58">
        <v>61.15</v>
      </c>
      <c r="P49" s="58">
        <v>3.25</v>
      </c>
    </row>
    <row r="50" spans="1:16" x14ac:dyDescent="0.2">
      <c r="A50" s="646" t="s">
        <v>346</v>
      </c>
      <c r="B50" s="645"/>
      <c r="C50" s="645"/>
      <c r="D50" s="645"/>
      <c r="E50" s="645"/>
      <c r="F50" s="645"/>
      <c r="G50" s="645"/>
      <c r="H50" s="645"/>
      <c r="I50" s="645"/>
      <c r="J50" s="645"/>
      <c r="K50" s="58">
        <v>87375</v>
      </c>
      <c r="L50" s="58"/>
      <c r="M50" s="58"/>
      <c r="N50" s="58"/>
      <c r="O50" s="58">
        <v>2636.12</v>
      </c>
      <c r="P50" s="58">
        <v>38.5</v>
      </c>
    </row>
    <row r="51" spans="1:16" ht="12.75" customHeight="1" x14ac:dyDescent="0.2">
      <c r="A51" s="646" t="s">
        <v>347</v>
      </c>
      <c r="B51" s="645"/>
      <c r="C51" s="645"/>
      <c r="D51" s="645"/>
      <c r="E51" s="645"/>
      <c r="F51" s="645"/>
      <c r="G51" s="645"/>
      <c r="H51" s="645"/>
      <c r="I51" s="645"/>
      <c r="J51" s="645"/>
      <c r="K51" s="58">
        <v>608130</v>
      </c>
      <c r="L51" s="58"/>
      <c r="M51" s="58"/>
      <c r="N51" s="58"/>
      <c r="O51" s="58"/>
      <c r="P51" s="58"/>
    </row>
    <row r="52" spans="1:16" x14ac:dyDescent="0.2">
      <c r="A52" s="646" t="s">
        <v>348</v>
      </c>
      <c r="B52" s="645"/>
      <c r="C52" s="645"/>
      <c r="D52" s="645"/>
      <c r="E52" s="645"/>
      <c r="F52" s="645"/>
      <c r="G52" s="645"/>
      <c r="H52" s="645"/>
      <c r="I52" s="645"/>
      <c r="J52" s="645"/>
      <c r="K52" s="173">
        <f>K51*1.1532377</f>
        <v>701318.44250100001</v>
      </c>
      <c r="L52" s="58"/>
      <c r="M52" s="58"/>
      <c r="N52" s="58"/>
      <c r="O52" s="58"/>
      <c r="P52" s="58"/>
    </row>
    <row r="53" spans="1:16" x14ac:dyDescent="0.2">
      <c r="A53" s="646" t="s">
        <v>349</v>
      </c>
      <c r="B53" s="645"/>
      <c r="C53" s="645"/>
      <c r="D53" s="645"/>
      <c r="E53" s="645"/>
      <c r="F53" s="645"/>
      <c r="G53" s="645"/>
      <c r="H53" s="645"/>
      <c r="I53" s="645"/>
      <c r="J53" s="645"/>
      <c r="K53" s="173">
        <f>K52*0.845</f>
        <v>592614.08391334501</v>
      </c>
      <c r="L53" s="58"/>
      <c r="M53" s="58"/>
      <c r="N53" s="58"/>
      <c r="O53" s="58"/>
      <c r="P53" s="58"/>
    </row>
    <row r="54" spans="1:16" ht="12.75" customHeight="1" x14ac:dyDescent="0.2">
      <c r="A54" s="644" t="s">
        <v>1290</v>
      </c>
      <c r="B54" s="645"/>
      <c r="C54" s="645"/>
      <c r="D54" s="645"/>
      <c r="E54" s="645"/>
      <c r="F54" s="645"/>
      <c r="G54" s="645"/>
      <c r="H54" s="645"/>
      <c r="I54" s="645"/>
      <c r="J54" s="645"/>
      <c r="K54" s="173">
        <f>K53</f>
        <v>592614.08391334501</v>
      </c>
      <c r="L54" s="58"/>
      <c r="M54" s="58"/>
      <c r="N54" s="58"/>
      <c r="O54" s="58"/>
      <c r="P54" s="58"/>
    </row>
    <row r="55" spans="1:16" ht="12.75" customHeight="1" x14ac:dyDescent="0.2">
      <c r="A55" s="644" t="s">
        <v>48</v>
      </c>
      <c r="B55" s="645"/>
      <c r="C55" s="645"/>
      <c r="D55" s="645"/>
      <c r="E55" s="645"/>
      <c r="F55" s="645"/>
      <c r="G55" s="645"/>
      <c r="H55" s="645"/>
      <c r="I55" s="645"/>
      <c r="J55" s="645"/>
      <c r="K55" s="174">
        <f>K54*0.2</f>
        <v>118522.816782669</v>
      </c>
      <c r="L55" s="58"/>
      <c r="M55" s="58"/>
      <c r="N55" s="58"/>
      <c r="O55" s="60">
        <v>2636.12</v>
      </c>
      <c r="P55" s="60">
        <v>38.5</v>
      </c>
    </row>
    <row r="56" spans="1:16" x14ac:dyDescent="0.2">
      <c r="A56" s="644" t="s">
        <v>514</v>
      </c>
      <c r="B56" s="645"/>
      <c r="C56" s="645"/>
      <c r="D56" s="645"/>
      <c r="E56" s="645"/>
      <c r="F56" s="645"/>
      <c r="G56" s="645"/>
      <c r="H56" s="645"/>
      <c r="I56" s="645"/>
      <c r="J56" s="645"/>
      <c r="K56" s="173">
        <f>K54+K55</f>
        <v>711136.90069601405</v>
      </c>
      <c r="L56" s="58"/>
      <c r="M56" s="58"/>
      <c r="N56" s="58"/>
      <c r="O56" s="58"/>
      <c r="P56" s="58"/>
    </row>
    <row r="59" spans="1:16" x14ac:dyDescent="0.2">
      <c r="A59" s="122" t="s">
        <v>506</v>
      </c>
      <c r="B59" s="123"/>
      <c r="C59" s="124"/>
      <c r="D59"/>
      <c r="E59"/>
      <c r="F59"/>
      <c r="G59"/>
      <c r="H59"/>
      <c r="I59"/>
      <c r="J59"/>
      <c r="K59"/>
      <c r="L59"/>
      <c r="M59"/>
    </row>
    <row r="60" spans="1:16" x14ac:dyDescent="0.2">
      <c r="A60" s="122"/>
      <c r="B60" s="123"/>
      <c r="C60" s="124"/>
      <c r="D60"/>
      <c r="E60"/>
      <c r="F60"/>
      <c r="G60"/>
      <c r="H60"/>
      <c r="I60"/>
      <c r="J60"/>
      <c r="K60"/>
      <c r="L60"/>
      <c r="M60"/>
    </row>
    <row r="61" spans="1:16" x14ac:dyDescent="0.2">
      <c r="A61" s="122" t="s">
        <v>505</v>
      </c>
      <c r="B61" s="123"/>
      <c r="C61" s="124"/>
      <c r="D61"/>
      <c r="E61"/>
      <c r="F61"/>
      <c r="G61"/>
      <c r="H61"/>
      <c r="I61"/>
      <c r="J61"/>
      <c r="K61"/>
      <c r="L61"/>
      <c r="M61"/>
    </row>
  </sheetData>
  <mergeCells count="65">
    <mergeCell ref="A56:J56"/>
    <mergeCell ref="A50:J50"/>
    <mergeCell ref="A51:J51"/>
    <mergeCell ref="A52:J52"/>
    <mergeCell ref="A53:J53"/>
    <mergeCell ref="A54:J54"/>
    <mergeCell ref="A55:J55"/>
    <mergeCell ref="A49:J49"/>
    <mergeCell ref="A30:P30"/>
    <mergeCell ref="A31:P31"/>
    <mergeCell ref="A36:P36"/>
    <mergeCell ref="A41:J41"/>
    <mergeCell ref="A42:J42"/>
    <mergeCell ref="A43:J43"/>
    <mergeCell ref="A44:J44"/>
    <mergeCell ref="A45:J45"/>
    <mergeCell ref="A46:J46"/>
    <mergeCell ref="A47:J47"/>
    <mergeCell ref="A48:J48"/>
    <mergeCell ref="O25:O28"/>
    <mergeCell ref="P25:P28"/>
    <mergeCell ref="L26:N26"/>
    <mergeCell ref="H27:H28"/>
    <mergeCell ref="I27:I28"/>
    <mergeCell ref="J27:J28"/>
    <mergeCell ref="L27:L28"/>
    <mergeCell ref="M27:M28"/>
    <mergeCell ref="G26:G28"/>
    <mergeCell ref="H26:J26"/>
    <mergeCell ref="K26:K28"/>
    <mergeCell ref="N27:N28"/>
    <mergeCell ref="G25:J25"/>
    <mergeCell ref="K25:N25"/>
    <mergeCell ref="I18:J18"/>
    <mergeCell ref="K18:L18"/>
    <mergeCell ref="M18:N18"/>
    <mergeCell ref="O18:P18"/>
    <mergeCell ref="B23:P23"/>
    <mergeCell ref="A25:B25"/>
    <mergeCell ref="C25:C28"/>
    <mergeCell ref="D25:D28"/>
    <mergeCell ref="E25:E28"/>
    <mergeCell ref="F25:F28"/>
    <mergeCell ref="A26:A28"/>
    <mergeCell ref="B26:B28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85"/>
  <sheetViews>
    <sheetView showGridLines="0" topLeftCell="A16" zoomScale="115" zoomScaleNormal="11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1406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34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726" t="s">
        <v>501</v>
      </c>
      <c r="C10" s="726"/>
      <c r="D10" s="726"/>
      <c r="E10" s="726"/>
      <c r="F10" s="726"/>
      <c r="G10" s="726"/>
      <c r="H10" s="171"/>
      <c r="I10" s="171"/>
      <c r="J10" s="171"/>
      <c r="K10" s="171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726"/>
      <c r="C11" s="726"/>
      <c r="D11" s="726"/>
      <c r="E11" s="726"/>
      <c r="F11" s="726"/>
      <c r="G11" s="726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726"/>
      <c r="C12" s="726"/>
      <c r="D12" s="726"/>
      <c r="E12" s="726"/>
      <c r="F12" s="726"/>
      <c r="G12" s="726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140</v>
      </c>
      <c r="J18" s="668"/>
      <c r="K18" s="667" t="s">
        <v>1231</v>
      </c>
      <c r="L18" s="668"/>
      <c r="M18" s="667" t="s">
        <v>1232</v>
      </c>
      <c r="N18" s="668"/>
      <c r="O18" s="667" t="s">
        <v>1231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45"/>
      <c r="H19" s="45"/>
      <c r="I19" s="45"/>
      <c r="J19" s="45"/>
      <c r="K19" s="45"/>
      <c r="L19" s="45"/>
      <c r="M19" s="45"/>
      <c r="N19" s="46"/>
      <c r="O19" s="46"/>
      <c r="P19" s="47"/>
    </row>
    <row r="20" spans="1:16" s="42" customFormat="1" ht="15" customHeight="1" x14ac:dyDescent="0.2">
      <c r="A20" s="39"/>
      <c r="B20" s="40"/>
      <c r="C20" s="48"/>
      <c r="D20" s="43"/>
      <c r="E20" s="44"/>
      <c r="F20" s="45"/>
      <c r="G20" s="44" t="s">
        <v>70</v>
      </c>
      <c r="H20" s="45"/>
      <c r="I20" s="45"/>
      <c r="J20" s="45"/>
      <c r="K20" s="49"/>
      <c r="L20" s="45"/>
      <c r="M20" s="45"/>
      <c r="N20" s="46"/>
      <c r="O20" s="46"/>
      <c r="P20" s="47"/>
    </row>
    <row r="21" spans="1:16" s="42" customFormat="1" ht="15" customHeight="1" x14ac:dyDescent="0.2">
      <c r="A21" s="39"/>
      <c r="B21" s="40"/>
      <c r="C21" s="48"/>
      <c r="D21" s="43"/>
      <c r="E21" s="44"/>
      <c r="F21" s="45"/>
      <c r="G21" s="44" t="s">
        <v>1233</v>
      </c>
      <c r="H21" s="45"/>
      <c r="I21" s="45"/>
      <c r="J21" s="45"/>
      <c r="K21" s="49"/>
      <c r="L21" s="45"/>
      <c r="M21" s="45"/>
      <c r="N21" s="46"/>
      <c r="O21" s="46"/>
      <c r="P21" s="47"/>
    </row>
    <row r="22" spans="1:16" s="42" customFormat="1" ht="15" customHeight="1" x14ac:dyDescent="0.2">
      <c r="A22" s="39"/>
      <c r="B22" s="40"/>
      <c r="C22" s="48"/>
      <c r="D22" s="43"/>
      <c r="E22" s="44"/>
      <c r="F22" s="45"/>
      <c r="G22" s="45"/>
      <c r="H22" s="45"/>
      <c r="I22" s="45"/>
      <c r="J22" s="45"/>
      <c r="K22" s="49"/>
      <c r="L22" s="45"/>
      <c r="M22" s="45"/>
      <c r="N22" s="46"/>
      <c r="O22" s="46"/>
      <c r="P22" s="47"/>
    </row>
    <row r="23" spans="1:16" s="42" customFormat="1" ht="15" customHeight="1" x14ac:dyDescent="0.2">
      <c r="A23" s="39"/>
      <c r="B23" s="729" t="s">
        <v>1234</v>
      </c>
      <c r="C23" s="730"/>
      <c r="D23" s="730"/>
      <c r="E23" s="730"/>
      <c r="F23" s="730"/>
      <c r="G23" s="730"/>
      <c r="H23" s="730"/>
      <c r="I23" s="730"/>
      <c r="J23" s="730"/>
      <c r="K23" s="730"/>
      <c r="L23" s="730"/>
      <c r="M23" s="730"/>
      <c r="N23" s="730"/>
      <c r="O23" s="730"/>
      <c r="P23" s="73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933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03.5" x14ac:dyDescent="0.2">
      <c r="A31" s="172">
        <v>1</v>
      </c>
      <c r="B31" s="54" t="s">
        <v>88</v>
      </c>
      <c r="C31" s="55" t="s">
        <v>1235</v>
      </c>
      <c r="D31" s="56" t="s">
        <v>1236</v>
      </c>
      <c r="E31" s="57" t="s">
        <v>945</v>
      </c>
      <c r="F31" s="58">
        <v>5.4</v>
      </c>
      <c r="G31" s="59">
        <v>588.86</v>
      </c>
      <c r="H31" s="59">
        <v>518.69000000000005</v>
      </c>
      <c r="I31" s="59">
        <v>12.2</v>
      </c>
      <c r="J31" s="59">
        <v>2.41</v>
      </c>
      <c r="K31" s="59">
        <v>3180</v>
      </c>
      <c r="L31" s="59">
        <v>2801</v>
      </c>
      <c r="M31" s="59">
        <v>66</v>
      </c>
      <c r="N31" s="59">
        <v>13</v>
      </c>
      <c r="O31" s="58" t="s">
        <v>1049</v>
      </c>
      <c r="P31" s="58" t="s">
        <v>1050</v>
      </c>
    </row>
    <row r="32" spans="1:16" ht="19.149999999999999" customHeight="1" x14ac:dyDescent="0.2">
      <c r="A32" s="647" t="s">
        <v>1051</v>
      </c>
      <c r="B32" s="645"/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</row>
    <row r="33" spans="1:16" ht="103.5" x14ac:dyDescent="0.2">
      <c r="A33" s="172">
        <v>2</v>
      </c>
      <c r="B33" s="54" t="s">
        <v>96</v>
      </c>
      <c r="C33" s="55" t="s">
        <v>1237</v>
      </c>
      <c r="D33" s="56" t="s">
        <v>1238</v>
      </c>
      <c r="E33" s="57" t="s">
        <v>945</v>
      </c>
      <c r="F33" s="58">
        <v>2.2000000000000002</v>
      </c>
      <c r="G33" s="59">
        <v>3729.63</v>
      </c>
      <c r="H33" s="59">
        <v>1974.69</v>
      </c>
      <c r="I33" s="59">
        <v>1360.09</v>
      </c>
      <c r="J33" s="59">
        <v>190.16</v>
      </c>
      <c r="K33" s="59">
        <v>8205</v>
      </c>
      <c r="L33" s="59">
        <v>4344</v>
      </c>
      <c r="M33" s="59">
        <v>2992</v>
      </c>
      <c r="N33" s="59">
        <v>418</v>
      </c>
      <c r="O33" s="58" t="s">
        <v>1054</v>
      </c>
      <c r="P33" s="58" t="s">
        <v>1055</v>
      </c>
    </row>
    <row r="34" spans="1:16" ht="103.5" x14ac:dyDescent="0.2">
      <c r="A34" s="172">
        <v>3</v>
      </c>
      <c r="B34" s="54" t="s">
        <v>102</v>
      </c>
      <c r="C34" s="55" t="s">
        <v>1239</v>
      </c>
      <c r="D34" s="56" t="s">
        <v>1057</v>
      </c>
      <c r="E34" s="57" t="s">
        <v>1058</v>
      </c>
      <c r="F34" s="58">
        <v>-19.777999999999999</v>
      </c>
      <c r="G34" s="59">
        <v>36.090000000000003</v>
      </c>
      <c r="H34" s="58"/>
      <c r="I34" s="58"/>
      <c r="J34" s="58"/>
      <c r="K34" s="59">
        <v>-714</v>
      </c>
      <c r="L34" s="58"/>
      <c r="M34" s="58"/>
      <c r="N34" s="58"/>
      <c r="O34" s="58" t="s">
        <v>107</v>
      </c>
      <c r="P34" s="58" t="s">
        <v>107</v>
      </c>
    </row>
    <row r="35" spans="1:16" ht="103.5" x14ac:dyDescent="0.2">
      <c r="A35" s="172">
        <v>4</v>
      </c>
      <c r="B35" s="54" t="s">
        <v>108</v>
      </c>
      <c r="C35" s="55" t="s">
        <v>1240</v>
      </c>
      <c r="D35" s="56" t="s">
        <v>1060</v>
      </c>
      <c r="E35" s="57" t="s">
        <v>1014</v>
      </c>
      <c r="F35" s="58">
        <v>197.78</v>
      </c>
      <c r="G35" s="59">
        <v>16.66</v>
      </c>
      <c r="H35" s="58"/>
      <c r="I35" s="58"/>
      <c r="J35" s="58"/>
      <c r="K35" s="59">
        <v>3295</v>
      </c>
      <c r="L35" s="58"/>
      <c r="M35" s="58"/>
      <c r="N35" s="58"/>
      <c r="O35" s="58" t="s">
        <v>107</v>
      </c>
      <c r="P35" s="58" t="s">
        <v>107</v>
      </c>
    </row>
    <row r="36" spans="1:16" ht="103.5" x14ac:dyDescent="0.2">
      <c r="A36" s="172">
        <v>5</v>
      </c>
      <c r="B36" s="54" t="s">
        <v>114</v>
      </c>
      <c r="C36" s="55" t="s">
        <v>1241</v>
      </c>
      <c r="D36" s="56" t="s">
        <v>1242</v>
      </c>
      <c r="E36" s="57" t="s">
        <v>945</v>
      </c>
      <c r="F36" s="58">
        <v>1</v>
      </c>
      <c r="G36" s="59">
        <v>2851.07</v>
      </c>
      <c r="H36" s="59">
        <v>1553.26</v>
      </c>
      <c r="I36" s="59">
        <v>838.41</v>
      </c>
      <c r="J36" s="59">
        <v>116.19</v>
      </c>
      <c r="K36" s="59">
        <v>2850</v>
      </c>
      <c r="L36" s="59">
        <v>1553</v>
      </c>
      <c r="M36" s="59">
        <v>838</v>
      </c>
      <c r="N36" s="59">
        <v>116</v>
      </c>
      <c r="O36" s="58" t="s">
        <v>1063</v>
      </c>
      <c r="P36" s="58" t="s">
        <v>1064</v>
      </c>
    </row>
    <row r="37" spans="1:16" ht="103.5" x14ac:dyDescent="0.2">
      <c r="A37" s="172">
        <v>6</v>
      </c>
      <c r="B37" s="54" t="s">
        <v>120</v>
      </c>
      <c r="C37" s="55" t="s">
        <v>1243</v>
      </c>
      <c r="D37" s="56" t="s">
        <v>1066</v>
      </c>
      <c r="E37" s="57" t="s">
        <v>1058</v>
      </c>
      <c r="F37" s="58">
        <v>-9.2899999999999991</v>
      </c>
      <c r="G37" s="59">
        <v>43.92</v>
      </c>
      <c r="H37" s="58"/>
      <c r="I37" s="58"/>
      <c r="J37" s="58"/>
      <c r="K37" s="59">
        <v>-408</v>
      </c>
      <c r="L37" s="58"/>
      <c r="M37" s="58"/>
      <c r="N37" s="58"/>
      <c r="O37" s="58" t="s">
        <v>107</v>
      </c>
      <c r="P37" s="58" t="s">
        <v>107</v>
      </c>
    </row>
    <row r="38" spans="1:16" ht="103.5" x14ac:dyDescent="0.2">
      <c r="A38" s="172">
        <v>7</v>
      </c>
      <c r="B38" s="54" t="s">
        <v>125</v>
      </c>
      <c r="C38" s="55" t="s">
        <v>1244</v>
      </c>
      <c r="D38" s="56" t="s">
        <v>1068</v>
      </c>
      <c r="E38" s="57" t="s">
        <v>1014</v>
      </c>
      <c r="F38" s="58">
        <v>92.9</v>
      </c>
      <c r="G38" s="59">
        <v>22.41</v>
      </c>
      <c r="H38" s="58"/>
      <c r="I38" s="58"/>
      <c r="J38" s="58"/>
      <c r="K38" s="59">
        <v>2082</v>
      </c>
      <c r="L38" s="58"/>
      <c r="M38" s="58"/>
      <c r="N38" s="58"/>
      <c r="O38" s="58" t="s">
        <v>107</v>
      </c>
      <c r="P38" s="58" t="s">
        <v>107</v>
      </c>
    </row>
    <row r="39" spans="1:16" ht="103.5" x14ac:dyDescent="0.2">
      <c r="A39" s="172">
        <v>8</v>
      </c>
      <c r="B39" s="54" t="s">
        <v>128</v>
      </c>
      <c r="C39" s="55" t="s">
        <v>1245</v>
      </c>
      <c r="D39" s="56" t="s">
        <v>1246</v>
      </c>
      <c r="E39" s="57" t="s">
        <v>945</v>
      </c>
      <c r="F39" s="58">
        <v>1</v>
      </c>
      <c r="G39" s="59">
        <v>3141.29</v>
      </c>
      <c r="H39" s="59">
        <v>1685.71</v>
      </c>
      <c r="I39" s="59">
        <v>616.37</v>
      </c>
      <c r="J39" s="59">
        <v>83.6</v>
      </c>
      <c r="K39" s="59">
        <v>3141</v>
      </c>
      <c r="L39" s="59">
        <v>1686</v>
      </c>
      <c r="M39" s="59">
        <v>616</v>
      </c>
      <c r="N39" s="59">
        <v>84</v>
      </c>
      <c r="O39" s="58" t="s">
        <v>1071</v>
      </c>
      <c r="P39" s="58" t="s">
        <v>1072</v>
      </c>
    </row>
    <row r="40" spans="1:16" ht="103.5" x14ac:dyDescent="0.2">
      <c r="A40" s="172">
        <v>9</v>
      </c>
      <c r="B40" s="54" t="s">
        <v>134</v>
      </c>
      <c r="C40" s="55" t="s">
        <v>1247</v>
      </c>
      <c r="D40" s="56" t="s">
        <v>1074</v>
      </c>
      <c r="E40" s="57" t="s">
        <v>1058</v>
      </c>
      <c r="F40" s="58">
        <v>-9.3699999999999992</v>
      </c>
      <c r="G40" s="59">
        <v>80.38</v>
      </c>
      <c r="H40" s="58"/>
      <c r="I40" s="58"/>
      <c r="J40" s="58"/>
      <c r="K40" s="59">
        <v>-753</v>
      </c>
      <c r="L40" s="58"/>
      <c r="M40" s="58"/>
      <c r="N40" s="58"/>
      <c r="O40" s="58" t="s">
        <v>107</v>
      </c>
      <c r="P40" s="58" t="s">
        <v>107</v>
      </c>
    </row>
    <row r="41" spans="1:16" ht="103.5" x14ac:dyDescent="0.2">
      <c r="A41" s="172">
        <v>10</v>
      </c>
      <c r="B41" s="54" t="s">
        <v>140</v>
      </c>
      <c r="C41" s="55" t="s">
        <v>1248</v>
      </c>
      <c r="D41" s="56" t="s">
        <v>1076</v>
      </c>
      <c r="E41" s="57" t="s">
        <v>1014</v>
      </c>
      <c r="F41" s="58">
        <v>93.7</v>
      </c>
      <c r="G41" s="59">
        <v>35.520000000000003</v>
      </c>
      <c r="H41" s="58"/>
      <c r="I41" s="58"/>
      <c r="J41" s="58"/>
      <c r="K41" s="59">
        <v>3328</v>
      </c>
      <c r="L41" s="58"/>
      <c r="M41" s="58"/>
      <c r="N41" s="58"/>
      <c r="O41" s="58" t="s">
        <v>107</v>
      </c>
      <c r="P41" s="58" t="s">
        <v>107</v>
      </c>
    </row>
    <row r="42" spans="1:16" ht="103.5" x14ac:dyDescent="0.2">
      <c r="A42" s="172">
        <v>11</v>
      </c>
      <c r="B42" s="54" t="s">
        <v>144</v>
      </c>
      <c r="C42" s="55" t="s">
        <v>1249</v>
      </c>
      <c r="D42" s="56" t="s">
        <v>1078</v>
      </c>
      <c r="E42" s="57" t="s">
        <v>525</v>
      </c>
      <c r="F42" s="58">
        <v>90</v>
      </c>
      <c r="G42" s="59">
        <v>17.260000000000002</v>
      </c>
      <c r="H42" s="58"/>
      <c r="I42" s="58"/>
      <c r="J42" s="58"/>
      <c r="K42" s="59">
        <v>1553</v>
      </c>
      <c r="L42" s="58"/>
      <c r="M42" s="58"/>
      <c r="N42" s="58"/>
      <c r="O42" s="58" t="s">
        <v>107</v>
      </c>
      <c r="P42" s="58" t="s">
        <v>107</v>
      </c>
    </row>
    <row r="43" spans="1:16" ht="103.5" x14ac:dyDescent="0.2">
      <c r="A43" s="172">
        <v>12</v>
      </c>
      <c r="B43" s="54" t="s">
        <v>149</v>
      </c>
      <c r="C43" s="55" t="s">
        <v>1250</v>
      </c>
      <c r="D43" s="56" t="s">
        <v>1080</v>
      </c>
      <c r="E43" s="57" t="s">
        <v>525</v>
      </c>
      <c r="F43" s="58">
        <v>8</v>
      </c>
      <c r="G43" s="59">
        <v>29.52</v>
      </c>
      <c r="H43" s="58"/>
      <c r="I43" s="58"/>
      <c r="J43" s="58"/>
      <c r="K43" s="59">
        <v>236</v>
      </c>
      <c r="L43" s="58"/>
      <c r="M43" s="58"/>
      <c r="N43" s="58"/>
      <c r="O43" s="58" t="s">
        <v>107</v>
      </c>
      <c r="P43" s="58" t="s">
        <v>107</v>
      </c>
    </row>
    <row r="44" spans="1:16" ht="103.5" x14ac:dyDescent="0.2">
      <c r="A44" s="172">
        <v>13</v>
      </c>
      <c r="B44" s="54" t="s">
        <v>156</v>
      </c>
      <c r="C44" s="55" t="s">
        <v>1251</v>
      </c>
      <c r="D44" s="56" t="s">
        <v>1082</v>
      </c>
      <c r="E44" s="57" t="s">
        <v>525</v>
      </c>
      <c r="F44" s="58">
        <v>1</v>
      </c>
      <c r="G44" s="59">
        <v>88.01</v>
      </c>
      <c r="H44" s="58"/>
      <c r="I44" s="58"/>
      <c r="J44" s="58"/>
      <c r="K44" s="59">
        <v>88</v>
      </c>
      <c r="L44" s="58"/>
      <c r="M44" s="58"/>
      <c r="N44" s="58"/>
      <c r="O44" s="58" t="s">
        <v>107</v>
      </c>
      <c r="P44" s="58" t="s">
        <v>107</v>
      </c>
    </row>
    <row r="45" spans="1:16" ht="103.5" x14ac:dyDescent="0.2">
      <c r="A45" s="172">
        <v>14</v>
      </c>
      <c r="B45" s="54" t="s">
        <v>159</v>
      </c>
      <c r="C45" s="55" t="s">
        <v>1252</v>
      </c>
      <c r="D45" s="56" t="s">
        <v>1084</v>
      </c>
      <c r="E45" s="57" t="s">
        <v>525</v>
      </c>
      <c r="F45" s="58">
        <v>10</v>
      </c>
      <c r="G45" s="59">
        <v>18.760000000000002</v>
      </c>
      <c r="H45" s="58"/>
      <c r="I45" s="58"/>
      <c r="J45" s="58"/>
      <c r="K45" s="59">
        <v>188</v>
      </c>
      <c r="L45" s="58"/>
      <c r="M45" s="58"/>
      <c r="N45" s="58"/>
      <c r="O45" s="58" t="s">
        <v>107</v>
      </c>
      <c r="P45" s="58" t="s">
        <v>107</v>
      </c>
    </row>
    <row r="46" spans="1:16" ht="103.5" x14ac:dyDescent="0.2">
      <c r="A46" s="172">
        <v>15</v>
      </c>
      <c r="B46" s="54" t="s">
        <v>198</v>
      </c>
      <c r="C46" s="55" t="s">
        <v>1253</v>
      </c>
      <c r="D46" s="56" t="s">
        <v>1254</v>
      </c>
      <c r="E46" s="57" t="s">
        <v>1255</v>
      </c>
      <c r="F46" s="58">
        <v>17</v>
      </c>
      <c r="G46" s="59">
        <v>992.84</v>
      </c>
      <c r="H46" s="59">
        <v>36.54</v>
      </c>
      <c r="I46" s="59">
        <v>22.59</v>
      </c>
      <c r="J46" s="58"/>
      <c r="K46" s="59">
        <v>16878</v>
      </c>
      <c r="L46" s="59">
        <v>621</v>
      </c>
      <c r="M46" s="59">
        <v>384</v>
      </c>
      <c r="N46" s="58"/>
      <c r="O46" s="58" t="s">
        <v>1256</v>
      </c>
      <c r="P46" s="58" t="s">
        <v>107</v>
      </c>
    </row>
    <row r="47" spans="1:16" ht="103.5" x14ac:dyDescent="0.2">
      <c r="A47" s="172">
        <v>16</v>
      </c>
      <c r="B47" s="54" t="s">
        <v>199</v>
      </c>
      <c r="C47" s="55" t="s">
        <v>1257</v>
      </c>
      <c r="D47" s="56" t="s">
        <v>1258</v>
      </c>
      <c r="E47" s="57" t="s">
        <v>654</v>
      </c>
      <c r="F47" s="58">
        <v>-24.446000000000002</v>
      </c>
      <c r="G47" s="59">
        <v>470.4</v>
      </c>
      <c r="H47" s="58"/>
      <c r="I47" s="58"/>
      <c r="J47" s="58"/>
      <c r="K47" s="59">
        <v>-11499</v>
      </c>
      <c r="L47" s="58"/>
      <c r="M47" s="58"/>
      <c r="N47" s="58"/>
      <c r="O47" s="58" t="s">
        <v>107</v>
      </c>
      <c r="P47" s="58" t="s">
        <v>107</v>
      </c>
    </row>
    <row r="48" spans="1:16" ht="103.5" x14ac:dyDescent="0.2">
      <c r="A48" s="172">
        <v>17</v>
      </c>
      <c r="B48" s="54" t="s">
        <v>201</v>
      </c>
      <c r="C48" s="55" t="s">
        <v>1259</v>
      </c>
      <c r="D48" s="56" t="s">
        <v>1260</v>
      </c>
      <c r="E48" s="57" t="s">
        <v>1014</v>
      </c>
      <c r="F48" s="58">
        <v>-187</v>
      </c>
      <c r="G48" s="59">
        <v>11.44</v>
      </c>
      <c r="H48" s="58"/>
      <c r="I48" s="58"/>
      <c r="J48" s="58"/>
      <c r="K48" s="59">
        <v>-2139</v>
      </c>
      <c r="L48" s="58"/>
      <c r="M48" s="58"/>
      <c r="N48" s="58"/>
      <c r="O48" s="58" t="s">
        <v>107</v>
      </c>
      <c r="P48" s="58" t="s">
        <v>107</v>
      </c>
    </row>
    <row r="49" spans="1:16" ht="103.5" x14ac:dyDescent="0.2">
      <c r="A49" s="172">
        <v>18</v>
      </c>
      <c r="B49" s="54" t="s">
        <v>203</v>
      </c>
      <c r="C49" s="55" t="s">
        <v>1261</v>
      </c>
      <c r="D49" s="56" t="s">
        <v>1262</v>
      </c>
      <c r="E49" s="57" t="s">
        <v>1014</v>
      </c>
      <c r="F49" s="58">
        <v>100</v>
      </c>
      <c r="G49" s="59">
        <v>24</v>
      </c>
      <c r="H49" s="58"/>
      <c r="I49" s="58"/>
      <c r="J49" s="58"/>
      <c r="K49" s="59">
        <v>2400</v>
      </c>
      <c r="L49" s="58"/>
      <c r="M49" s="58"/>
      <c r="N49" s="58"/>
      <c r="O49" s="58" t="s">
        <v>107</v>
      </c>
      <c r="P49" s="58" t="s">
        <v>107</v>
      </c>
    </row>
    <row r="50" spans="1:16" ht="103.5" x14ac:dyDescent="0.2">
      <c r="A50" s="172">
        <v>19</v>
      </c>
      <c r="B50" s="54" t="s">
        <v>206</v>
      </c>
      <c r="C50" s="55" t="s">
        <v>1263</v>
      </c>
      <c r="D50" s="56" t="s">
        <v>1264</v>
      </c>
      <c r="E50" s="57" t="s">
        <v>1014</v>
      </c>
      <c r="F50" s="58">
        <v>30</v>
      </c>
      <c r="G50" s="59">
        <v>16.8</v>
      </c>
      <c r="H50" s="58"/>
      <c r="I50" s="58"/>
      <c r="J50" s="58"/>
      <c r="K50" s="59">
        <v>504</v>
      </c>
      <c r="L50" s="58"/>
      <c r="M50" s="58"/>
      <c r="N50" s="58"/>
      <c r="O50" s="58" t="s">
        <v>107</v>
      </c>
      <c r="P50" s="58" t="s">
        <v>107</v>
      </c>
    </row>
    <row r="51" spans="1:16" ht="103.5" x14ac:dyDescent="0.2">
      <c r="A51" s="172">
        <v>20</v>
      </c>
      <c r="B51" s="54" t="s">
        <v>209</v>
      </c>
      <c r="C51" s="55" t="s">
        <v>1265</v>
      </c>
      <c r="D51" s="56" t="s">
        <v>1266</v>
      </c>
      <c r="E51" s="57" t="s">
        <v>1014</v>
      </c>
      <c r="F51" s="58">
        <v>40</v>
      </c>
      <c r="G51" s="59">
        <v>13.09</v>
      </c>
      <c r="H51" s="58"/>
      <c r="I51" s="58"/>
      <c r="J51" s="58"/>
      <c r="K51" s="59">
        <v>524</v>
      </c>
      <c r="L51" s="58"/>
      <c r="M51" s="58"/>
      <c r="N51" s="58"/>
      <c r="O51" s="58" t="s">
        <v>107</v>
      </c>
      <c r="P51" s="58" t="s">
        <v>107</v>
      </c>
    </row>
    <row r="52" spans="1:16" ht="103.5" x14ac:dyDescent="0.2">
      <c r="A52" s="172">
        <v>21</v>
      </c>
      <c r="B52" s="54" t="s">
        <v>214</v>
      </c>
      <c r="C52" s="55" t="s">
        <v>1267</v>
      </c>
      <c r="D52" s="56" t="s">
        <v>1268</v>
      </c>
      <c r="E52" s="57" t="s">
        <v>1269</v>
      </c>
      <c r="F52" s="58">
        <v>1</v>
      </c>
      <c r="G52" s="59">
        <v>114.87</v>
      </c>
      <c r="H52" s="59">
        <v>46.29</v>
      </c>
      <c r="I52" s="59">
        <v>5.28</v>
      </c>
      <c r="J52" s="58"/>
      <c r="K52" s="59">
        <v>114</v>
      </c>
      <c r="L52" s="59">
        <v>46</v>
      </c>
      <c r="M52" s="59">
        <v>5</v>
      </c>
      <c r="N52" s="58"/>
      <c r="O52" s="58" t="s">
        <v>1270</v>
      </c>
      <c r="P52" s="58" t="s">
        <v>107</v>
      </c>
    </row>
    <row r="53" spans="1:16" ht="103.5" x14ac:dyDescent="0.2">
      <c r="A53" s="172">
        <v>22</v>
      </c>
      <c r="B53" s="54" t="s">
        <v>217</v>
      </c>
      <c r="C53" s="55" t="s">
        <v>1271</v>
      </c>
      <c r="D53" s="56" t="s">
        <v>1272</v>
      </c>
      <c r="E53" s="57" t="s">
        <v>929</v>
      </c>
      <c r="F53" s="58">
        <v>0.22</v>
      </c>
      <c r="G53" s="59">
        <v>801.29</v>
      </c>
      <c r="H53" s="59">
        <v>204.18</v>
      </c>
      <c r="I53" s="59">
        <v>597.11</v>
      </c>
      <c r="J53" s="59">
        <v>61.19</v>
      </c>
      <c r="K53" s="59">
        <v>176</v>
      </c>
      <c r="L53" s="59">
        <v>45</v>
      </c>
      <c r="M53" s="59">
        <v>131</v>
      </c>
      <c r="N53" s="59">
        <v>13</v>
      </c>
      <c r="O53" s="58" t="s">
        <v>1273</v>
      </c>
      <c r="P53" s="58" t="s">
        <v>1274</v>
      </c>
    </row>
    <row r="54" spans="1:16" ht="103.5" x14ac:dyDescent="0.2">
      <c r="A54" s="172">
        <v>23</v>
      </c>
      <c r="B54" s="54" t="s">
        <v>219</v>
      </c>
      <c r="C54" s="55" t="s">
        <v>1275</v>
      </c>
      <c r="D54" s="56" t="s">
        <v>1276</v>
      </c>
      <c r="E54" s="57" t="s">
        <v>1277</v>
      </c>
      <c r="F54" s="58">
        <v>22</v>
      </c>
      <c r="G54" s="59">
        <v>50.52</v>
      </c>
      <c r="H54" s="59">
        <v>17.100000000000001</v>
      </c>
      <c r="I54" s="58"/>
      <c r="J54" s="58"/>
      <c r="K54" s="59">
        <v>1111</v>
      </c>
      <c r="L54" s="59">
        <v>376</v>
      </c>
      <c r="M54" s="58"/>
      <c r="N54" s="58"/>
      <c r="O54" s="58" t="s">
        <v>1278</v>
      </c>
      <c r="P54" s="58" t="s">
        <v>107</v>
      </c>
    </row>
    <row r="55" spans="1:16" ht="103.5" x14ac:dyDescent="0.2">
      <c r="A55" s="172">
        <v>24</v>
      </c>
      <c r="B55" s="54" t="s">
        <v>223</v>
      </c>
      <c r="C55" s="55" t="s">
        <v>1279</v>
      </c>
      <c r="D55" s="56" t="s">
        <v>1280</v>
      </c>
      <c r="E55" s="57" t="s">
        <v>575</v>
      </c>
      <c r="F55" s="58">
        <v>-1.078E-2</v>
      </c>
      <c r="G55" s="59">
        <v>3219.2</v>
      </c>
      <c r="H55" s="58"/>
      <c r="I55" s="58"/>
      <c r="J55" s="58"/>
      <c r="K55" s="59">
        <v>-35</v>
      </c>
      <c r="L55" s="58"/>
      <c r="M55" s="58"/>
      <c r="N55" s="58"/>
      <c r="O55" s="58" t="s">
        <v>107</v>
      </c>
      <c r="P55" s="58" t="s">
        <v>107</v>
      </c>
    </row>
    <row r="56" spans="1:16" ht="103.5" x14ac:dyDescent="0.2">
      <c r="A56" s="172">
        <v>25</v>
      </c>
      <c r="B56" s="54" t="s">
        <v>226</v>
      </c>
      <c r="C56" s="55" t="s">
        <v>1281</v>
      </c>
      <c r="D56" s="56" t="s">
        <v>1282</v>
      </c>
      <c r="E56" s="57" t="s">
        <v>575</v>
      </c>
      <c r="F56" s="58">
        <v>-1.4080000000000001E-2</v>
      </c>
      <c r="G56" s="59">
        <v>1836.01</v>
      </c>
      <c r="H56" s="58"/>
      <c r="I56" s="58"/>
      <c r="J56" s="58"/>
      <c r="K56" s="59">
        <v>-26</v>
      </c>
      <c r="L56" s="58"/>
      <c r="M56" s="58"/>
      <c r="N56" s="58"/>
      <c r="O56" s="58" t="s">
        <v>107</v>
      </c>
      <c r="P56" s="58" t="s">
        <v>107</v>
      </c>
    </row>
    <row r="57" spans="1:16" ht="103.5" x14ac:dyDescent="0.2">
      <c r="A57" s="172">
        <v>26</v>
      </c>
      <c r="B57" s="54" t="s">
        <v>229</v>
      </c>
      <c r="C57" s="55" t="s">
        <v>1283</v>
      </c>
      <c r="D57" s="56" t="s">
        <v>1284</v>
      </c>
      <c r="E57" s="57" t="s">
        <v>834</v>
      </c>
      <c r="F57" s="58">
        <v>-39.6</v>
      </c>
      <c r="G57" s="59">
        <v>17.04</v>
      </c>
      <c r="H57" s="58"/>
      <c r="I57" s="58"/>
      <c r="J57" s="58"/>
      <c r="K57" s="59">
        <v>-675</v>
      </c>
      <c r="L57" s="58"/>
      <c r="M57" s="58"/>
      <c r="N57" s="58"/>
      <c r="O57" s="58" t="s">
        <v>107</v>
      </c>
      <c r="P57" s="58" t="s">
        <v>107</v>
      </c>
    </row>
    <row r="58" spans="1:16" ht="22.5" x14ac:dyDescent="0.2">
      <c r="A58" s="172">
        <v>27</v>
      </c>
      <c r="B58" s="54" t="s">
        <v>231</v>
      </c>
      <c r="C58" s="55" t="s">
        <v>1285</v>
      </c>
      <c r="D58" s="56" t="s">
        <v>1286</v>
      </c>
      <c r="E58" s="57" t="s">
        <v>527</v>
      </c>
      <c r="F58" s="58">
        <v>1</v>
      </c>
      <c r="G58" s="59">
        <v>37.5</v>
      </c>
      <c r="H58" s="58"/>
      <c r="I58" s="58"/>
      <c r="J58" s="58"/>
      <c r="K58" s="59">
        <v>38</v>
      </c>
      <c r="L58" s="58"/>
      <c r="M58" s="58"/>
      <c r="N58" s="58"/>
      <c r="O58" s="58" t="s">
        <v>107</v>
      </c>
      <c r="P58" s="58" t="s">
        <v>107</v>
      </c>
    </row>
    <row r="59" spans="1:16" ht="45" x14ac:dyDescent="0.2">
      <c r="A59" s="172">
        <v>28</v>
      </c>
      <c r="B59" s="54" t="s">
        <v>234</v>
      </c>
      <c r="C59" s="55" t="s">
        <v>1285</v>
      </c>
      <c r="D59" s="56" t="s">
        <v>1287</v>
      </c>
      <c r="E59" s="57" t="s">
        <v>1014</v>
      </c>
      <c r="F59" s="58">
        <v>0.7</v>
      </c>
      <c r="G59" s="59">
        <v>0.75</v>
      </c>
      <c r="H59" s="58"/>
      <c r="I59" s="58"/>
      <c r="J59" s="58"/>
      <c r="K59" s="59">
        <v>1</v>
      </c>
      <c r="L59" s="58"/>
      <c r="M59" s="58"/>
      <c r="N59" s="58"/>
      <c r="O59" s="58" t="s">
        <v>107</v>
      </c>
      <c r="P59" s="58" t="s">
        <v>107</v>
      </c>
    </row>
    <row r="60" spans="1:16" ht="19.149999999999999" customHeight="1" x14ac:dyDescent="0.2">
      <c r="A60" s="647" t="s">
        <v>1086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</row>
    <row r="61" spans="1:16" ht="103.5" x14ac:dyDescent="0.2">
      <c r="A61" s="172">
        <v>29</v>
      </c>
      <c r="B61" s="54" t="s">
        <v>236</v>
      </c>
      <c r="C61" s="55" t="s">
        <v>1237</v>
      </c>
      <c r="D61" s="56" t="s">
        <v>1288</v>
      </c>
      <c r="E61" s="57" t="s">
        <v>945</v>
      </c>
      <c r="F61" s="58">
        <v>1.2</v>
      </c>
      <c r="G61" s="59">
        <v>3729.63</v>
      </c>
      <c r="H61" s="59">
        <v>1974.69</v>
      </c>
      <c r="I61" s="59">
        <v>1360.09</v>
      </c>
      <c r="J61" s="59">
        <v>190.16</v>
      </c>
      <c r="K61" s="59">
        <v>4476</v>
      </c>
      <c r="L61" s="59">
        <v>2370</v>
      </c>
      <c r="M61" s="59">
        <v>1632</v>
      </c>
      <c r="N61" s="59">
        <v>228</v>
      </c>
      <c r="O61" s="58" t="s">
        <v>1087</v>
      </c>
      <c r="P61" s="58" t="s">
        <v>1088</v>
      </c>
    </row>
    <row r="62" spans="1:16" ht="103.5" x14ac:dyDescent="0.2">
      <c r="A62" s="172">
        <v>30</v>
      </c>
      <c r="B62" s="54" t="s">
        <v>238</v>
      </c>
      <c r="C62" s="55" t="s">
        <v>1239</v>
      </c>
      <c r="D62" s="56" t="s">
        <v>1057</v>
      </c>
      <c r="E62" s="57" t="s">
        <v>1058</v>
      </c>
      <c r="F62" s="58">
        <v>-10.788</v>
      </c>
      <c r="G62" s="59">
        <v>36.090000000000003</v>
      </c>
      <c r="H62" s="58"/>
      <c r="I62" s="58"/>
      <c r="J62" s="58"/>
      <c r="K62" s="59">
        <v>-389</v>
      </c>
      <c r="L62" s="58"/>
      <c r="M62" s="58"/>
      <c r="N62" s="58"/>
      <c r="O62" s="58" t="s">
        <v>107</v>
      </c>
      <c r="P62" s="58" t="s">
        <v>107</v>
      </c>
    </row>
    <row r="63" spans="1:16" ht="103.5" x14ac:dyDescent="0.2">
      <c r="A63" s="172">
        <v>31</v>
      </c>
      <c r="B63" s="54" t="s">
        <v>241</v>
      </c>
      <c r="C63" s="55" t="s">
        <v>1240</v>
      </c>
      <c r="D63" s="56" t="s">
        <v>1060</v>
      </c>
      <c r="E63" s="57" t="s">
        <v>1014</v>
      </c>
      <c r="F63" s="58">
        <v>107.88</v>
      </c>
      <c r="G63" s="59">
        <v>16.66</v>
      </c>
      <c r="H63" s="58"/>
      <c r="I63" s="58"/>
      <c r="J63" s="58"/>
      <c r="K63" s="59">
        <v>1797</v>
      </c>
      <c r="L63" s="58"/>
      <c r="M63" s="58"/>
      <c r="N63" s="58"/>
      <c r="O63" s="58" t="s">
        <v>107</v>
      </c>
      <c r="P63" s="58" t="s">
        <v>107</v>
      </c>
    </row>
    <row r="64" spans="1:16" ht="103.5" x14ac:dyDescent="0.2">
      <c r="A64" s="172">
        <v>32</v>
      </c>
      <c r="B64" s="54" t="s">
        <v>244</v>
      </c>
      <c r="C64" s="55" t="s">
        <v>1249</v>
      </c>
      <c r="D64" s="56" t="s">
        <v>1078</v>
      </c>
      <c r="E64" s="57" t="s">
        <v>525</v>
      </c>
      <c r="F64" s="58">
        <v>44</v>
      </c>
      <c r="G64" s="59">
        <v>17.260000000000002</v>
      </c>
      <c r="H64" s="58"/>
      <c r="I64" s="58"/>
      <c r="J64" s="58"/>
      <c r="K64" s="59">
        <v>759</v>
      </c>
      <c r="L64" s="58"/>
      <c r="M64" s="58"/>
      <c r="N64" s="58"/>
      <c r="O64" s="58" t="s">
        <v>107</v>
      </c>
      <c r="P64" s="58" t="s">
        <v>107</v>
      </c>
    </row>
    <row r="65" spans="1:16" x14ac:dyDescent="0.2">
      <c r="A65" s="646" t="s">
        <v>473</v>
      </c>
      <c r="B65" s="645"/>
      <c r="C65" s="645"/>
      <c r="D65" s="645"/>
      <c r="E65" s="645"/>
      <c r="F65" s="645"/>
      <c r="G65" s="645"/>
      <c r="H65" s="645"/>
      <c r="I65" s="645"/>
      <c r="J65" s="645"/>
      <c r="K65" s="58">
        <v>40286</v>
      </c>
      <c r="L65" s="58">
        <v>13842</v>
      </c>
      <c r="M65" s="58">
        <v>6664</v>
      </c>
      <c r="N65" s="58">
        <v>872</v>
      </c>
      <c r="O65" s="58">
        <v>1389.22</v>
      </c>
      <c r="P65" s="58">
        <v>61.92</v>
      </c>
    </row>
    <row r="66" spans="1:16" x14ac:dyDescent="0.2">
      <c r="A66" s="646" t="s">
        <v>461</v>
      </c>
      <c r="B66" s="645"/>
      <c r="C66" s="645"/>
      <c r="D66" s="645"/>
      <c r="E66" s="645"/>
      <c r="F66" s="645"/>
      <c r="G66" s="645"/>
      <c r="H66" s="645"/>
      <c r="I66" s="645"/>
      <c r="J66" s="645"/>
      <c r="K66" s="58">
        <v>15625</v>
      </c>
      <c r="L66" s="58"/>
      <c r="M66" s="58"/>
      <c r="N66" s="58"/>
      <c r="O66" s="58"/>
      <c r="P66" s="58"/>
    </row>
    <row r="67" spans="1:16" x14ac:dyDescent="0.2">
      <c r="A67" s="646" t="s">
        <v>462</v>
      </c>
      <c r="B67" s="645"/>
      <c r="C67" s="645"/>
      <c r="D67" s="645"/>
      <c r="E67" s="645"/>
      <c r="F67" s="645"/>
      <c r="G67" s="645"/>
      <c r="H67" s="645"/>
      <c r="I67" s="645"/>
      <c r="J67" s="645"/>
      <c r="K67" s="58">
        <v>9727</v>
      </c>
      <c r="L67" s="58"/>
      <c r="M67" s="58"/>
      <c r="N67" s="58"/>
      <c r="O67" s="58"/>
      <c r="P67" s="58"/>
    </row>
    <row r="68" spans="1:16" x14ac:dyDescent="0.2">
      <c r="A68" s="644" t="s">
        <v>474</v>
      </c>
      <c r="B68" s="645"/>
      <c r="C68" s="645"/>
      <c r="D68" s="645"/>
      <c r="E68" s="645"/>
      <c r="F68" s="645"/>
      <c r="G68" s="645"/>
      <c r="H68" s="645"/>
      <c r="I68" s="645"/>
      <c r="J68" s="645"/>
      <c r="K68" s="58"/>
      <c r="L68" s="58"/>
      <c r="M68" s="58"/>
      <c r="N68" s="58"/>
      <c r="O68" s="58"/>
      <c r="P68" s="58"/>
    </row>
    <row r="69" spans="1:16" ht="21.95" customHeight="1" x14ac:dyDescent="0.2">
      <c r="A69" s="646" t="s">
        <v>954</v>
      </c>
      <c r="B69" s="645"/>
      <c r="C69" s="645"/>
      <c r="D69" s="645"/>
      <c r="E69" s="645"/>
      <c r="F69" s="645"/>
      <c r="G69" s="645"/>
      <c r="H69" s="645"/>
      <c r="I69" s="645"/>
      <c r="J69" s="645"/>
      <c r="K69" s="58">
        <v>15564</v>
      </c>
      <c r="L69" s="58"/>
      <c r="M69" s="58"/>
      <c r="N69" s="58"/>
      <c r="O69" s="58">
        <v>321.95</v>
      </c>
      <c r="P69" s="58">
        <v>0.92</v>
      </c>
    </row>
    <row r="70" spans="1:16" ht="21.95" customHeight="1" x14ac:dyDescent="0.2">
      <c r="A70" s="646" t="s">
        <v>1289</v>
      </c>
      <c r="B70" s="645"/>
      <c r="C70" s="645"/>
      <c r="D70" s="645"/>
      <c r="E70" s="645"/>
      <c r="F70" s="645"/>
      <c r="G70" s="645"/>
      <c r="H70" s="645"/>
      <c r="I70" s="645"/>
      <c r="J70" s="645"/>
      <c r="K70" s="58">
        <v>32000</v>
      </c>
      <c r="L70" s="58"/>
      <c r="M70" s="58"/>
      <c r="N70" s="58"/>
      <c r="O70" s="58">
        <v>1002.92</v>
      </c>
      <c r="P70" s="58">
        <v>59.72</v>
      </c>
    </row>
    <row r="71" spans="1:16" x14ac:dyDescent="0.2">
      <c r="A71" s="646" t="s">
        <v>1227</v>
      </c>
      <c r="B71" s="645"/>
      <c r="C71" s="645"/>
      <c r="D71" s="645"/>
      <c r="E71" s="645"/>
      <c r="F71" s="645"/>
      <c r="G71" s="645"/>
      <c r="H71" s="645"/>
      <c r="I71" s="645"/>
      <c r="J71" s="645"/>
      <c r="K71" s="58">
        <v>17806</v>
      </c>
      <c r="L71" s="58"/>
      <c r="M71" s="58"/>
      <c r="N71" s="58"/>
      <c r="O71" s="58">
        <v>59.84</v>
      </c>
      <c r="P71" s="58"/>
    </row>
    <row r="72" spans="1:16" ht="21.95" customHeight="1" x14ac:dyDescent="0.2">
      <c r="A72" s="646" t="s">
        <v>1219</v>
      </c>
      <c r="B72" s="645"/>
      <c r="C72" s="645"/>
      <c r="D72" s="645"/>
      <c r="E72" s="645"/>
      <c r="F72" s="645"/>
      <c r="G72" s="645"/>
      <c r="H72" s="645"/>
      <c r="I72" s="645"/>
      <c r="J72" s="645"/>
      <c r="K72" s="58">
        <v>268</v>
      </c>
      <c r="L72" s="58"/>
      <c r="M72" s="58"/>
      <c r="N72" s="58"/>
      <c r="O72" s="58">
        <v>4.51</v>
      </c>
      <c r="P72" s="58">
        <v>1.28</v>
      </c>
    </row>
    <row r="73" spans="1:16" x14ac:dyDescent="0.2">
      <c r="A73" s="646" t="s">
        <v>346</v>
      </c>
      <c r="B73" s="645"/>
      <c r="C73" s="645"/>
      <c r="D73" s="645"/>
      <c r="E73" s="645"/>
      <c r="F73" s="645"/>
      <c r="G73" s="645"/>
      <c r="H73" s="645"/>
      <c r="I73" s="645"/>
      <c r="J73" s="645"/>
      <c r="K73" s="58">
        <v>65638</v>
      </c>
      <c r="L73" s="58"/>
      <c r="M73" s="58"/>
      <c r="N73" s="58"/>
      <c r="O73" s="58">
        <v>1389.22</v>
      </c>
      <c r="P73" s="58">
        <v>61.92</v>
      </c>
    </row>
    <row r="74" spans="1:16" ht="12.75" customHeight="1" x14ac:dyDescent="0.2">
      <c r="A74" s="646" t="s">
        <v>347</v>
      </c>
      <c r="B74" s="645"/>
      <c r="C74" s="645"/>
      <c r="D74" s="645"/>
      <c r="E74" s="645"/>
      <c r="F74" s="645"/>
      <c r="G74" s="645"/>
      <c r="H74" s="645"/>
      <c r="I74" s="645"/>
      <c r="J74" s="645"/>
      <c r="K74" s="58">
        <v>456840</v>
      </c>
      <c r="L74" s="58"/>
      <c r="M74" s="58"/>
      <c r="N74" s="58"/>
      <c r="O74" s="58"/>
      <c r="P74" s="58"/>
    </row>
    <row r="75" spans="1:16" x14ac:dyDescent="0.2">
      <c r="A75" s="646" t="s">
        <v>348</v>
      </c>
      <c r="B75" s="645"/>
      <c r="C75" s="645"/>
      <c r="D75" s="645"/>
      <c r="E75" s="645"/>
      <c r="F75" s="645"/>
      <c r="G75" s="645"/>
      <c r="H75" s="645"/>
      <c r="I75" s="645"/>
      <c r="J75" s="645"/>
      <c r="K75" s="58">
        <f>K74*1.1532377</f>
        <v>526845.11086799996</v>
      </c>
      <c r="L75" s="58"/>
      <c r="M75" s="58"/>
      <c r="N75" s="58"/>
      <c r="O75" s="58"/>
      <c r="P75" s="58"/>
    </row>
    <row r="76" spans="1:16" x14ac:dyDescent="0.2">
      <c r="A76" s="646" t="s">
        <v>349</v>
      </c>
      <c r="B76" s="645"/>
      <c r="C76" s="645"/>
      <c r="D76" s="645"/>
      <c r="E76" s="645"/>
      <c r="F76" s="645"/>
      <c r="G76" s="645"/>
      <c r="H76" s="645"/>
      <c r="I76" s="645"/>
      <c r="J76" s="645"/>
      <c r="K76" s="58">
        <f>K75*0.845</f>
        <v>445184.11868345994</v>
      </c>
      <c r="L76" s="58"/>
      <c r="M76" s="58"/>
      <c r="N76" s="58"/>
      <c r="O76" s="58"/>
      <c r="P76" s="58"/>
    </row>
    <row r="77" spans="1:16" x14ac:dyDescent="0.2">
      <c r="A77" s="644" t="s">
        <v>1290</v>
      </c>
      <c r="B77" s="645"/>
      <c r="C77" s="645"/>
      <c r="D77" s="645"/>
      <c r="E77" s="645"/>
      <c r="F77" s="645"/>
      <c r="G77" s="645"/>
      <c r="H77" s="645"/>
      <c r="I77" s="645"/>
      <c r="J77" s="645"/>
      <c r="K77" s="58">
        <f>K76</f>
        <v>445184.11868345994</v>
      </c>
      <c r="L77" s="58"/>
      <c r="M77" s="58"/>
      <c r="N77" s="58"/>
      <c r="O77" s="58"/>
      <c r="P77" s="58"/>
    </row>
    <row r="78" spans="1:16" ht="12.75" customHeight="1" x14ac:dyDescent="0.2">
      <c r="A78" s="644" t="s">
        <v>48</v>
      </c>
      <c r="B78" s="645"/>
      <c r="C78" s="645"/>
      <c r="D78" s="645"/>
      <c r="E78" s="645"/>
      <c r="F78" s="645"/>
      <c r="G78" s="645"/>
      <c r="H78" s="645"/>
      <c r="I78" s="645"/>
      <c r="J78" s="645"/>
      <c r="K78" s="173">
        <f>K77*0.2</f>
        <v>89036.823736691993</v>
      </c>
      <c r="L78" s="58"/>
      <c r="M78" s="58"/>
      <c r="N78" s="58"/>
      <c r="O78" s="58"/>
      <c r="P78" s="58"/>
    </row>
    <row r="79" spans="1:16" ht="12.75" customHeight="1" x14ac:dyDescent="0.2">
      <c r="A79" s="644" t="s">
        <v>514</v>
      </c>
      <c r="B79" s="645"/>
      <c r="C79" s="645"/>
      <c r="D79" s="645"/>
      <c r="E79" s="645"/>
      <c r="F79" s="645"/>
      <c r="G79" s="645"/>
      <c r="H79" s="645"/>
      <c r="I79" s="645"/>
      <c r="J79" s="645"/>
      <c r="K79" s="60">
        <f>K77+K78</f>
        <v>534220.9424201519</v>
      </c>
      <c r="L79" s="58"/>
      <c r="M79" s="58"/>
      <c r="N79" s="58"/>
      <c r="O79" s="60">
        <v>1389.22</v>
      </c>
      <c r="P79" s="60">
        <v>61.92</v>
      </c>
    </row>
    <row r="83" spans="1:12" x14ac:dyDescent="0.2">
      <c r="A83" s="122" t="s">
        <v>506</v>
      </c>
      <c r="B83" s="123"/>
      <c r="C83" s="124"/>
      <c r="D83"/>
      <c r="E83"/>
      <c r="F83"/>
      <c r="G83"/>
      <c r="H83"/>
      <c r="I83"/>
      <c r="J83"/>
      <c r="K83"/>
      <c r="L83"/>
    </row>
    <row r="84" spans="1:12" s="68" customFormat="1" x14ac:dyDescent="0.2">
      <c r="A84" s="122"/>
      <c r="B84" s="123"/>
      <c r="C84" s="124"/>
      <c r="D84"/>
      <c r="E84"/>
      <c r="F84"/>
      <c r="G84"/>
      <c r="H84"/>
      <c r="I84"/>
      <c r="J84"/>
      <c r="K84"/>
      <c r="L84"/>
    </row>
    <row r="85" spans="1:12" s="68" customFormat="1" x14ac:dyDescent="0.2">
      <c r="A85" s="122" t="s">
        <v>505</v>
      </c>
      <c r="B85" s="123"/>
      <c r="C85" s="124"/>
      <c r="D85"/>
      <c r="E85"/>
      <c r="F85"/>
      <c r="G85"/>
      <c r="H85"/>
      <c r="I85"/>
      <c r="J85"/>
      <c r="K85"/>
      <c r="L85"/>
    </row>
  </sheetData>
  <mergeCells count="64">
    <mergeCell ref="A79:J79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O25:O28"/>
    <mergeCell ref="A67:J67"/>
    <mergeCell ref="H27:H28"/>
    <mergeCell ref="I27:I28"/>
    <mergeCell ref="J27:J28"/>
    <mergeCell ref="L27:L28"/>
    <mergeCell ref="A30:P30"/>
    <mergeCell ref="A32:P32"/>
    <mergeCell ref="A60:P60"/>
    <mergeCell ref="A65:J65"/>
    <mergeCell ref="A66:J66"/>
    <mergeCell ref="P25:P28"/>
    <mergeCell ref="A26:A28"/>
    <mergeCell ref="B26:B28"/>
    <mergeCell ref="G26:G28"/>
    <mergeCell ref="H26:J26"/>
    <mergeCell ref="K26:K28"/>
    <mergeCell ref="L26:N26"/>
    <mergeCell ref="A25:B25"/>
    <mergeCell ref="C25:C28"/>
    <mergeCell ref="D25:D28"/>
    <mergeCell ref="E25:E28"/>
    <mergeCell ref="F25:F28"/>
    <mergeCell ref="M27:M28"/>
    <mergeCell ref="N27:N28"/>
    <mergeCell ref="G25:J25"/>
    <mergeCell ref="K25:N25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74"/>
  <sheetViews>
    <sheetView showGridLines="0" topLeftCell="A58" zoomScale="115" zoomScaleNormal="11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42578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178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726" t="s">
        <v>1532</v>
      </c>
      <c r="C10" s="726"/>
      <c r="D10" s="726"/>
      <c r="E10" s="726"/>
      <c r="F10" s="726"/>
      <c r="G10" s="726"/>
      <c r="H10" s="176"/>
      <c r="I10" s="176"/>
      <c r="J10" s="176"/>
      <c r="K10" s="176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726"/>
      <c r="C11" s="726"/>
      <c r="D11" s="726"/>
      <c r="E11" s="726"/>
      <c r="F11" s="726"/>
      <c r="G11" s="726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726"/>
      <c r="C12" s="726"/>
      <c r="D12" s="726"/>
      <c r="E12" s="726"/>
      <c r="F12" s="726"/>
      <c r="G12" s="726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144</v>
      </c>
      <c r="J18" s="668"/>
      <c r="K18" s="667" t="s">
        <v>1231</v>
      </c>
      <c r="L18" s="668"/>
      <c r="M18" s="667" t="s">
        <v>1232</v>
      </c>
      <c r="N18" s="668"/>
      <c r="O18" s="667" t="s">
        <v>1231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181"/>
      <c r="H19" s="181"/>
      <c r="I19" s="181"/>
      <c r="J19" s="181"/>
      <c r="K19" s="181"/>
      <c r="L19" s="181"/>
      <c r="M19" s="181"/>
      <c r="N19" s="46"/>
      <c r="O19" s="46"/>
      <c r="P19" s="47"/>
    </row>
    <row r="20" spans="1:16" s="42" customFormat="1" ht="15" customHeight="1" x14ac:dyDescent="0.2">
      <c r="A20" s="39"/>
      <c r="B20" s="40"/>
      <c r="C20" s="179"/>
      <c r="D20" s="43"/>
      <c r="E20" s="44"/>
      <c r="F20" s="181"/>
      <c r="G20" s="44" t="s">
        <v>70</v>
      </c>
      <c r="H20" s="181"/>
      <c r="I20" s="181"/>
      <c r="J20" s="181"/>
      <c r="K20" s="49"/>
      <c r="L20" s="181"/>
      <c r="M20" s="181"/>
      <c r="N20" s="46"/>
      <c r="O20" s="46"/>
      <c r="P20" s="47"/>
    </row>
    <row r="21" spans="1:16" s="42" customFormat="1" ht="15" customHeight="1" x14ac:dyDescent="0.2">
      <c r="A21" s="39"/>
      <c r="B21" s="40"/>
      <c r="C21" s="179"/>
      <c r="D21" s="43"/>
      <c r="E21" s="44"/>
      <c r="F21" s="181"/>
      <c r="G21" s="44" t="s">
        <v>504</v>
      </c>
      <c r="H21" s="181"/>
      <c r="I21" s="181"/>
      <c r="J21" s="181"/>
      <c r="K21" s="49"/>
      <c r="L21" s="181"/>
      <c r="M21" s="181"/>
      <c r="N21" s="46"/>
      <c r="O21" s="46"/>
      <c r="P21" s="47"/>
    </row>
    <row r="22" spans="1:16" s="42" customFormat="1" ht="15" customHeight="1" x14ac:dyDescent="0.2">
      <c r="A22" s="39"/>
      <c r="B22" s="40"/>
      <c r="C22" s="179"/>
      <c r="D22" s="43"/>
      <c r="E22" s="44"/>
      <c r="F22" s="181"/>
      <c r="G22" s="181"/>
      <c r="H22" s="181"/>
      <c r="I22" s="181"/>
      <c r="J22" s="181"/>
      <c r="K22" s="49"/>
      <c r="L22" s="181"/>
      <c r="M22" s="181"/>
      <c r="N22" s="46"/>
      <c r="O22" s="46"/>
      <c r="P22" s="47"/>
    </row>
    <row r="23" spans="1:16" s="42" customFormat="1" ht="15" customHeight="1" x14ac:dyDescent="0.2">
      <c r="A23" s="39"/>
      <c r="B23" s="669" t="s">
        <v>1533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956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03.5" x14ac:dyDescent="0.2">
      <c r="A31" s="177">
        <v>1</v>
      </c>
      <c r="B31" s="54" t="s">
        <v>144</v>
      </c>
      <c r="C31" s="55" t="s">
        <v>1534</v>
      </c>
      <c r="D31" s="56" t="s">
        <v>1535</v>
      </c>
      <c r="E31" s="57" t="s">
        <v>1536</v>
      </c>
      <c r="F31" s="58">
        <v>282</v>
      </c>
      <c r="G31" s="59">
        <v>26.93</v>
      </c>
      <c r="H31" s="59">
        <v>1.28</v>
      </c>
      <c r="I31" s="58"/>
      <c r="J31" s="58"/>
      <c r="K31" s="59">
        <v>7594</v>
      </c>
      <c r="L31" s="59">
        <v>361</v>
      </c>
      <c r="M31" s="58"/>
      <c r="N31" s="58"/>
      <c r="O31" s="58" t="s">
        <v>1537</v>
      </c>
      <c r="P31" s="58" t="s">
        <v>107</v>
      </c>
    </row>
    <row r="32" spans="1:16" ht="103.5" x14ac:dyDescent="0.2">
      <c r="A32" s="177">
        <v>2</v>
      </c>
      <c r="B32" s="54" t="s">
        <v>149</v>
      </c>
      <c r="C32" s="55" t="s">
        <v>1538</v>
      </c>
      <c r="D32" s="56" t="s">
        <v>1539</v>
      </c>
      <c r="E32" s="57" t="s">
        <v>1540</v>
      </c>
      <c r="F32" s="58">
        <v>-282</v>
      </c>
      <c r="G32" s="59">
        <v>25.09</v>
      </c>
      <c r="H32" s="58"/>
      <c r="I32" s="58"/>
      <c r="J32" s="58"/>
      <c r="K32" s="59">
        <v>-7075</v>
      </c>
      <c r="L32" s="58"/>
      <c r="M32" s="58"/>
      <c r="N32" s="58"/>
      <c r="O32" s="58" t="s">
        <v>107</v>
      </c>
      <c r="P32" s="58" t="s">
        <v>107</v>
      </c>
    </row>
    <row r="33" spans="1:16" ht="103.5" x14ac:dyDescent="0.2">
      <c r="A33" s="177">
        <v>3</v>
      </c>
      <c r="B33" s="54" t="s">
        <v>156</v>
      </c>
      <c r="C33" s="55" t="s">
        <v>1541</v>
      </c>
      <c r="D33" s="56" t="s">
        <v>1542</v>
      </c>
      <c r="E33" s="57" t="s">
        <v>525</v>
      </c>
      <c r="F33" s="58">
        <v>108</v>
      </c>
      <c r="G33" s="59">
        <v>26.57</v>
      </c>
      <c r="H33" s="58"/>
      <c r="I33" s="58"/>
      <c r="J33" s="58"/>
      <c r="K33" s="59">
        <v>2870</v>
      </c>
      <c r="L33" s="58"/>
      <c r="M33" s="58"/>
      <c r="N33" s="58"/>
      <c r="O33" s="58" t="s">
        <v>107</v>
      </c>
      <c r="P33" s="58" t="s">
        <v>107</v>
      </c>
    </row>
    <row r="34" spans="1:16" ht="103.5" x14ac:dyDescent="0.2">
      <c r="A34" s="177">
        <v>4</v>
      </c>
      <c r="B34" s="54" t="s">
        <v>159</v>
      </c>
      <c r="C34" s="55" t="s">
        <v>1543</v>
      </c>
      <c r="D34" s="56" t="s">
        <v>1544</v>
      </c>
      <c r="E34" s="57" t="s">
        <v>525</v>
      </c>
      <c r="F34" s="58">
        <v>174</v>
      </c>
      <c r="G34" s="59">
        <v>64.3</v>
      </c>
      <c r="H34" s="58"/>
      <c r="I34" s="58"/>
      <c r="J34" s="58"/>
      <c r="K34" s="59">
        <v>11188</v>
      </c>
      <c r="L34" s="58"/>
      <c r="M34" s="58"/>
      <c r="N34" s="58"/>
      <c r="O34" s="58" t="s">
        <v>107</v>
      </c>
      <c r="P34" s="58" t="s">
        <v>107</v>
      </c>
    </row>
    <row r="35" spans="1:16" ht="103.5" x14ac:dyDescent="0.2">
      <c r="A35" s="177">
        <v>5</v>
      </c>
      <c r="B35" s="54" t="s">
        <v>174</v>
      </c>
      <c r="C35" s="55" t="s">
        <v>1545</v>
      </c>
      <c r="D35" s="56" t="s">
        <v>1546</v>
      </c>
      <c r="E35" s="57" t="s">
        <v>525</v>
      </c>
      <c r="F35" s="58">
        <v>54</v>
      </c>
      <c r="G35" s="59">
        <v>51.21</v>
      </c>
      <c r="H35" s="58"/>
      <c r="I35" s="58"/>
      <c r="J35" s="58"/>
      <c r="K35" s="59">
        <v>2765</v>
      </c>
      <c r="L35" s="58"/>
      <c r="M35" s="58"/>
      <c r="N35" s="58"/>
      <c r="O35" s="58" t="s">
        <v>107</v>
      </c>
      <c r="P35" s="58" t="s">
        <v>107</v>
      </c>
    </row>
    <row r="36" spans="1:16" ht="103.5" x14ac:dyDescent="0.2">
      <c r="A36" s="177">
        <v>6</v>
      </c>
      <c r="B36" s="54" t="s">
        <v>177</v>
      </c>
      <c r="C36" s="55" t="s">
        <v>1547</v>
      </c>
      <c r="D36" s="56" t="s">
        <v>1548</v>
      </c>
      <c r="E36" s="57" t="s">
        <v>525</v>
      </c>
      <c r="F36" s="58">
        <v>48</v>
      </c>
      <c r="G36" s="59">
        <v>21.76</v>
      </c>
      <c r="H36" s="58"/>
      <c r="I36" s="58"/>
      <c r="J36" s="58"/>
      <c r="K36" s="59">
        <v>1044</v>
      </c>
      <c r="L36" s="58"/>
      <c r="M36" s="58"/>
      <c r="N36" s="58"/>
      <c r="O36" s="58" t="s">
        <v>107</v>
      </c>
      <c r="P36" s="58" t="s">
        <v>107</v>
      </c>
    </row>
    <row r="37" spans="1:16" ht="103.5" x14ac:dyDescent="0.2">
      <c r="A37" s="177">
        <v>7</v>
      </c>
      <c r="B37" s="54" t="s">
        <v>183</v>
      </c>
      <c r="C37" s="55" t="s">
        <v>1549</v>
      </c>
      <c r="D37" s="56" t="s">
        <v>1550</v>
      </c>
      <c r="E37" s="57" t="s">
        <v>945</v>
      </c>
      <c r="F37" s="58">
        <v>14.2</v>
      </c>
      <c r="G37" s="59">
        <v>109.71</v>
      </c>
      <c r="H37" s="59">
        <v>61.07</v>
      </c>
      <c r="I37" s="59">
        <v>44.94</v>
      </c>
      <c r="J37" s="58"/>
      <c r="K37" s="59">
        <v>1558</v>
      </c>
      <c r="L37" s="59">
        <v>867</v>
      </c>
      <c r="M37" s="59">
        <v>638</v>
      </c>
      <c r="N37" s="58"/>
      <c r="O37" s="58" t="s">
        <v>1551</v>
      </c>
      <c r="P37" s="58" t="s">
        <v>107</v>
      </c>
    </row>
    <row r="38" spans="1:16" ht="103.5" x14ac:dyDescent="0.2">
      <c r="A38" s="177">
        <v>8</v>
      </c>
      <c r="B38" s="54" t="s">
        <v>185</v>
      </c>
      <c r="C38" s="55" t="s">
        <v>1253</v>
      </c>
      <c r="D38" s="56" t="s">
        <v>1552</v>
      </c>
      <c r="E38" s="57" t="s">
        <v>1255</v>
      </c>
      <c r="F38" s="58">
        <v>53</v>
      </c>
      <c r="G38" s="59">
        <v>992.84</v>
      </c>
      <c r="H38" s="59">
        <v>36.54</v>
      </c>
      <c r="I38" s="59">
        <v>22.59</v>
      </c>
      <c r="J38" s="58"/>
      <c r="K38" s="59">
        <v>52621</v>
      </c>
      <c r="L38" s="59">
        <v>1937</v>
      </c>
      <c r="M38" s="59">
        <v>1197</v>
      </c>
      <c r="N38" s="58"/>
      <c r="O38" s="58" t="s">
        <v>1553</v>
      </c>
      <c r="P38" s="58" t="s">
        <v>107</v>
      </c>
    </row>
    <row r="39" spans="1:16" ht="103.5" x14ac:dyDescent="0.2">
      <c r="A39" s="177">
        <v>9</v>
      </c>
      <c r="B39" s="54" t="s">
        <v>189</v>
      </c>
      <c r="C39" s="55" t="s">
        <v>1257</v>
      </c>
      <c r="D39" s="56" t="s">
        <v>1258</v>
      </c>
      <c r="E39" s="57" t="s">
        <v>654</v>
      </c>
      <c r="F39" s="58">
        <v>-76.213999999999999</v>
      </c>
      <c r="G39" s="59">
        <v>470.4</v>
      </c>
      <c r="H39" s="58"/>
      <c r="I39" s="58"/>
      <c r="J39" s="58"/>
      <c r="K39" s="59">
        <v>-35851</v>
      </c>
      <c r="L39" s="58"/>
      <c r="M39" s="58"/>
      <c r="N39" s="58"/>
      <c r="O39" s="58" t="s">
        <v>107</v>
      </c>
      <c r="P39" s="58" t="s">
        <v>107</v>
      </c>
    </row>
    <row r="40" spans="1:16" ht="103.5" x14ac:dyDescent="0.2">
      <c r="A40" s="177">
        <v>10</v>
      </c>
      <c r="B40" s="54" t="s">
        <v>193</v>
      </c>
      <c r="C40" s="55" t="s">
        <v>1259</v>
      </c>
      <c r="D40" s="56" t="s">
        <v>1260</v>
      </c>
      <c r="E40" s="57" t="s">
        <v>1014</v>
      </c>
      <c r="F40" s="58">
        <v>-583</v>
      </c>
      <c r="G40" s="59">
        <v>11.44</v>
      </c>
      <c r="H40" s="58"/>
      <c r="I40" s="58"/>
      <c r="J40" s="58"/>
      <c r="K40" s="59">
        <v>-6670</v>
      </c>
      <c r="L40" s="58"/>
      <c r="M40" s="58"/>
      <c r="N40" s="58"/>
      <c r="O40" s="58" t="s">
        <v>107</v>
      </c>
      <c r="P40" s="58" t="s">
        <v>107</v>
      </c>
    </row>
    <row r="41" spans="1:16" ht="103.5" x14ac:dyDescent="0.2">
      <c r="A41" s="177">
        <v>11</v>
      </c>
      <c r="B41" s="54" t="s">
        <v>196</v>
      </c>
      <c r="C41" s="55" t="s">
        <v>1554</v>
      </c>
      <c r="D41" s="56" t="s">
        <v>1555</v>
      </c>
      <c r="E41" s="57" t="s">
        <v>1014</v>
      </c>
      <c r="F41" s="58">
        <v>40</v>
      </c>
      <c r="G41" s="59">
        <v>8.27</v>
      </c>
      <c r="H41" s="58"/>
      <c r="I41" s="58"/>
      <c r="J41" s="58"/>
      <c r="K41" s="59">
        <v>331</v>
      </c>
      <c r="L41" s="58"/>
      <c r="M41" s="58"/>
      <c r="N41" s="58"/>
      <c r="O41" s="58" t="s">
        <v>107</v>
      </c>
      <c r="P41" s="58" t="s">
        <v>107</v>
      </c>
    </row>
    <row r="42" spans="1:16" ht="103.5" x14ac:dyDescent="0.2">
      <c r="A42" s="177">
        <v>12</v>
      </c>
      <c r="B42" s="54" t="s">
        <v>198</v>
      </c>
      <c r="C42" s="55" t="s">
        <v>1556</v>
      </c>
      <c r="D42" s="56" t="s">
        <v>1557</v>
      </c>
      <c r="E42" s="57" t="s">
        <v>1014</v>
      </c>
      <c r="F42" s="58">
        <v>155</v>
      </c>
      <c r="G42" s="59">
        <v>2.14</v>
      </c>
      <c r="H42" s="58"/>
      <c r="I42" s="58"/>
      <c r="J42" s="58"/>
      <c r="K42" s="59">
        <v>332</v>
      </c>
      <c r="L42" s="58"/>
      <c r="M42" s="58"/>
      <c r="N42" s="58"/>
      <c r="O42" s="58" t="s">
        <v>107</v>
      </c>
      <c r="P42" s="58" t="s">
        <v>107</v>
      </c>
    </row>
    <row r="43" spans="1:16" ht="103.5" x14ac:dyDescent="0.2">
      <c r="A43" s="177">
        <v>13</v>
      </c>
      <c r="B43" s="54" t="s">
        <v>199</v>
      </c>
      <c r="C43" s="55" t="s">
        <v>1558</v>
      </c>
      <c r="D43" s="56" t="s">
        <v>1559</v>
      </c>
      <c r="E43" s="57" t="s">
        <v>1014</v>
      </c>
      <c r="F43" s="58">
        <v>335</v>
      </c>
      <c r="G43" s="59">
        <v>14.88</v>
      </c>
      <c r="H43" s="58"/>
      <c r="I43" s="58"/>
      <c r="J43" s="58"/>
      <c r="K43" s="59">
        <v>4985</v>
      </c>
      <c r="L43" s="58"/>
      <c r="M43" s="58"/>
      <c r="N43" s="58"/>
      <c r="O43" s="58" t="s">
        <v>107</v>
      </c>
      <c r="P43" s="58" t="s">
        <v>107</v>
      </c>
    </row>
    <row r="44" spans="1:16" ht="103.5" x14ac:dyDescent="0.2">
      <c r="A44" s="177">
        <v>14</v>
      </c>
      <c r="B44" s="54" t="s">
        <v>203</v>
      </c>
      <c r="C44" s="55" t="s">
        <v>1560</v>
      </c>
      <c r="D44" s="56" t="s">
        <v>1561</v>
      </c>
      <c r="E44" s="57" t="s">
        <v>1269</v>
      </c>
      <c r="F44" s="58">
        <v>12</v>
      </c>
      <c r="G44" s="59">
        <v>413.91</v>
      </c>
      <c r="H44" s="59">
        <v>64.81</v>
      </c>
      <c r="I44" s="59">
        <v>7.47</v>
      </c>
      <c r="J44" s="59">
        <v>0.14000000000000001</v>
      </c>
      <c r="K44" s="59">
        <v>4968</v>
      </c>
      <c r="L44" s="59">
        <v>778</v>
      </c>
      <c r="M44" s="59">
        <v>90</v>
      </c>
      <c r="N44" s="59">
        <v>2</v>
      </c>
      <c r="O44" s="58" t="s">
        <v>1562</v>
      </c>
      <c r="P44" s="58" t="s">
        <v>832</v>
      </c>
    </row>
    <row r="45" spans="1:16" ht="103.5" x14ac:dyDescent="0.2">
      <c r="A45" s="177">
        <v>15</v>
      </c>
      <c r="B45" s="54" t="s">
        <v>206</v>
      </c>
      <c r="C45" s="55" t="s">
        <v>1563</v>
      </c>
      <c r="D45" s="56" t="s">
        <v>1564</v>
      </c>
      <c r="E45" s="57" t="s">
        <v>525</v>
      </c>
      <c r="F45" s="58">
        <v>-12</v>
      </c>
      <c r="G45" s="59">
        <v>287.10000000000002</v>
      </c>
      <c r="H45" s="58"/>
      <c r="I45" s="58"/>
      <c r="J45" s="58"/>
      <c r="K45" s="59">
        <v>-3445</v>
      </c>
      <c r="L45" s="58"/>
      <c r="M45" s="58"/>
      <c r="N45" s="58"/>
      <c r="O45" s="58" t="s">
        <v>107</v>
      </c>
      <c r="P45" s="58" t="s">
        <v>107</v>
      </c>
    </row>
    <row r="46" spans="1:16" ht="103.5" x14ac:dyDescent="0.2">
      <c r="A46" s="177">
        <v>16</v>
      </c>
      <c r="B46" s="54" t="s">
        <v>209</v>
      </c>
      <c r="C46" s="55" t="s">
        <v>1565</v>
      </c>
      <c r="D46" s="56" t="s">
        <v>1566</v>
      </c>
      <c r="E46" s="57" t="s">
        <v>525</v>
      </c>
      <c r="F46" s="58">
        <v>-12</v>
      </c>
      <c r="G46" s="59">
        <v>23</v>
      </c>
      <c r="H46" s="58"/>
      <c r="I46" s="58"/>
      <c r="J46" s="58"/>
      <c r="K46" s="59">
        <v>-276</v>
      </c>
      <c r="L46" s="58"/>
      <c r="M46" s="58"/>
      <c r="N46" s="58"/>
      <c r="O46" s="58" t="s">
        <v>107</v>
      </c>
      <c r="P46" s="58" t="s">
        <v>107</v>
      </c>
    </row>
    <row r="47" spans="1:16" ht="103.5" x14ac:dyDescent="0.2">
      <c r="A47" s="177">
        <v>17</v>
      </c>
      <c r="B47" s="54" t="s">
        <v>214</v>
      </c>
      <c r="C47" s="55" t="s">
        <v>1271</v>
      </c>
      <c r="D47" s="56" t="s">
        <v>1567</v>
      </c>
      <c r="E47" s="57" t="s">
        <v>929</v>
      </c>
      <c r="F47" s="58">
        <v>0.79</v>
      </c>
      <c r="G47" s="59">
        <v>801.29</v>
      </c>
      <c r="H47" s="59">
        <v>204.18</v>
      </c>
      <c r="I47" s="59">
        <v>597.11</v>
      </c>
      <c r="J47" s="59">
        <v>61.19</v>
      </c>
      <c r="K47" s="59">
        <v>633</v>
      </c>
      <c r="L47" s="59">
        <v>161</v>
      </c>
      <c r="M47" s="59">
        <v>472</v>
      </c>
      <c r="N47" s="59">
        <v>48</v>
      </c>
      <c r="O47" s="58" t="s">
        <v>1568</v>
      </c>
      <c r="P47" s="58" t="s">
        <v>1569</v>
      </c>
    </row>
    <row r="48" spans="1:16" ht="103.5" x14ac:dyDescent="0.2">
      <c r="A48" s="177">
        <v>18</v>
      </c>
      <c r="B48" s="54" t="s">
        <v>217</v>
      </c>
      <c r="C48" s="55" t="s">
        <v>1275</v>
      </c>
      <c r="D48" s="56" t="s">
        <v>1570</v>
      </c>
      <c r="E48" s="57" t="s">
        <v>1277</v>
      </c>
      <c r="F48" s="58">
        <v>79</v>
      </c>
      <c r="G48" s="59">
        <v>50.52</v>
      </c>
      <c r="H48" s="59">
        <v>17.100000000000001</v>
      </c>
      <c r="I48" s="58"/>
      <c r="J48" s="58"/>
      <c r="K48" s="59">
        <v>3991</v>
      </c>
      <c r="L48" s="59">
        <v>1351</v>
      </c>
      <c r="M48" s="58"/>
      <c r="N48" s="58"/>
      <c r="O48" s="58" t="s">
        <v>1571</v>
      </c>
      <c r="P48" s="58" t="s">
        <v>107</v>
      </c>
    </row>
    <row r="49" spans="1:16" ht="103.5" x14ac:dyDescent="0.2">
      <c r="A49" s="177">
        <v>19</v>
      </c>
      <c r="B49" s="54" t="s">
        <v>219</v>
      </c>
      <c r="C49" s="55" t="s">
        <v>1279</v>
      </c>
      <c r="D49" s="56" t="s">
        <v>1280</v>
      </c>
      <c r="E49" s="57" t="s">
        <v>575</v>
      </c>
      <c r="F49" s="58">
        <v>-3.8710000000000001E-2</v>
      </c>
      <c r="G49" s="59">
        <v>3219.2</v>
      </c>
      <c r="H49" s="58"/>
      <c r="I49" s="58"/>
      <c r="J49" s="58"/>
      <c r="K49" s="59">
        <v>-125</v>
      </c>
      <c r="L49" s="58"/>
      <c r="M49" s="58"/>
      <c r="N49" s="58"/>
      <c r="O49" s="58" t="s">
        <v>107</v>
      </c>
      <c r="P49" s="58" t="s">
        <v>107</v>
      </c>
    </row>
    <row r="50" spans="1:16" ht="103.5" x14ac:dyDescent="0.2">
      <c r="A50" s="177">
        <v>20</v>
      </c>
      <c r="B50" s="54" t="s">
        <v>223</v>
      </c>
      <c r="C50" s="55" t="s">
        <v>1281</v>
      </c>
      <c r="D50" s="56" t="s">
        <v>1282</v>
      </c>
      <c r="E50" s="57" t="s">
        <v>575</v>
      </c>
      <c r="F50" s="58">
        <v>-5.0560000000000001E-2</v>
      </c>
      <c r="G50" s="59">
        <v>1836.01</v>
      </c>
      <c r="H50" s="58"/>
      <c r="I50" s="58"/>
      <c r="J50" s="58"/>
      <c r="K50" s="59">
        <v>-93</v>
      </c>
      <c r="L50" s="58"/>
      <c r="M50" s="58"/>
      <c r="N50" s="58"/>
      <c r="O50" s="58" t="s">
        <v>107</v>
      </c>
      <c r="P50" s="58" t="s">
        <v>107</v>
      </c>
    </row>
    <row r="51" spans="1:16" ht="103.5" x14ac:dyDescent="0.2">
      <c r="A51" s="177">
        <v>21</v>
      </c>
      <c r="B51" s="54" t="s">
        <v>226</v>
      </c>
      <c r="C51" s="55" t="s">
        <v>1283</v>
      </c>
      <c r="D51" s="56" t="s">
        <v>1284</v>
      </c>
      <c r="E51" s="57" t="s">
        <v>834</v>
      </c>
      <c r="F51" s="58">
        <v>-142.19999999999999</v>
      </c>
      <c r="G51" s="59">
        <v>17.04</v>
      </c>
      <c r="H51" s="58"/>
      <c r="I51" s="58"/>
      <c r="J51" s="58"/>
      <c r="K51" s="59">
        <v>-2423</v>
      </c>
      <c r="L51" s="58"/>
      <c r="M51" s="58"/>
      <c r="N51" s="58"/>
      <c r="O51" s="58" t="s">
        <v>107</v>
      </c>
      <c r="P51" s="58" t="s">
        <v>107</v>
      </c>
    </row>
    <row r="52" spans="1:16" ht="22.5" x14ac:dyDescent="0.2">
      <c r="A52" s="177">
        <v>22</v>
      </c>
      <c r="B52" s="54" t="s">
        <v>229</v>
      </c>
      <c r="C52" s="246"/>
      <c r="D52" s="56" t="s">
        <v>1572</v>
      </c>
      <c r="E52" s="57" t="s">
        <v>527</v>
      </c>
      <c r="F52" s="58">
        <v>8</v>
      </c>
      <c r="G52" s="59">
        <v>37.49</v>
      </c>
      <c r="H52" s="58"/>
      <c r="I52" s="58"/>
      <c r="J52" s="58"/>
      <c r="K52" s="59">
        <v>300</v>
      </c>
      <c r="L52" s="58"/>
      <c r="M52" s="58"/>
      <c r="N52" s="58"/>
      <c r="O52" s="58" t="s">
        <v>107</v>
      </c>
      <c r="P52" s="58" t="s">
        <v>107</v>
      </c>
    </row>
    <row r="53" spans="1:16" ht="45" x14ac:dyDescent="0.2">
      <c r="A53" s="177">
        <v>23</v>
      </c>
      <c r="B53" s="54" t="s">
        <v>231</v>
      </c>
      <c r="C53" s="246"/>
      <c r="D53" s="56" t="s">
        <v>1287</v>
      </c>
      <c r="E53" s="57" t="s">
        <v>1014</v>
      </c>
      <c r="F53" s="58">
        <v>2.9</v>
      </c>
      <c r="G53" s="59">
        <v>0.75</v>
      </c>
      <c r="H53" s="58"/>
      <c r="I53" s="58"/>
      <c r="J53" s="58"/>
      <c r="K53" s="59">
        <v>2</v>
      </c>
      <c r="L53" s="58"/>
      <c r="M53" s="58"/>
      <c r="N53" s="58"/>
      <c r="O53" s="58" t="s">
        <v>107</v>
      </c>
      <c r="P53" s="58" t="s">
        <v>107</v>
      </c>
    </row>
    <row r="54" spans="1:16" x14ac:dyDescent="0.2">
      <c r="A54" s="646" t="s">
        <v>473</v>
      </c>
      <c r="B54" s="645"/>
      <c r="C54" s="645"/>
      <c r="D54" s="645"/>
      <c r="E54" s="645"/>
      <c r="F54" s="645"/>
      <c r="G54" s="645"/>
      <c r="H54" s="645"/>
      <c r="I54" s="645"/>
      <c r="J54" s="645"/>
      <c r="K54" s="58">
        <v>39224</v>
      </c>
      <c r="L54" s="58">
        <v>5455</v>
      </c>
      <c r="M54" s="58">
        <v>2397</v>
      </c>
      <c r="N54" s="58">
        <v>50</v>
      </c>
      <c r="O54" s="58">
        <v>527.1</v>
      </c>
      <c r="P54" s="58">
        <v>4.7</v>
      </c>
    </row>
    <row r="55" spans="1:16" x14ac:dyDescent="0.2">
      <c r="A55" s="646" t="s">
        <v>461</v>
      </c>
      <c r="B55" s="645"/>
      <c r="C55" s="645"/>
      <c r="D55" s="645"/>
      <c r="E55" s="645"/>
      <c r="F55" s="645"/>
      <c r="G55" s="645"/>
      <c r="H55" s="645"/>
      <c r="I55" s="645"/>
      <c r="J55" s="645"/>
      <c r="K55" s="58">
        <v>5820</v>
      </c>
      <c r="L55" s="58"/>
      <c r="M55" s="58"/>
      <c r="N55" s="58"/>
      <c r="O55" s="58"/>
      <c r="P55" s="58"/>
    </row>
    <row r="56" spans="1:16" x14ac:dyDescent="0.2">
      <c r="A56" s="646" t="s">
        <v>462</v>
      </c>
      <c r="B56" s="645"/>
      <c r="C56" s="645"/>
      <c r="D56" s="645"/>
      <c r="E56" s="645"/>
      <c r="F56" s="645"/>
      <c r="G56" s="645"/>
      <c r="H56" s="645"/>
      <c r="I56" s="645"/>
      <c r="J56" s="645"/>
      <c r="K56" s="58">
        <v>3647</v>
      </c>
      <c r="L56" s="58"/>
      <c r="M56" s="58"/>
      <c r="N56" s="58"/>
      <c r="O56" s="58"/>
      <c r="P56" s="58"/>
    </row>
    <row r="57" spans="1:16" x14ac:dyDescent="0.2">
      <c r="A57" s="644" t="s">
        <v>474</v>
      </c>
      <c r="B57" s="645"/>
      <c r="C57" s="645"/>
      <c r="D57" s="645"/>
      <c r="E57" s="645"/>
      <c r="F57" s="645"/>
      <c r="G57" s="645"/>
      <c r="H57" s="645"/>
      <c r="I57" s="645"/>
      <c r="J57" s="645"/>
      <c r="K57" s="58"/>
      <c r="L57" s="58"/>
      <c r="M57" s="58"/>
      <c r="N57" s="58"/>
      <c r="O57" s="58"/>
      <c r="P57" s="58"/>
    </row>
    <row r="58" spans="1:16" ht="21.95" customHeight="1" x14ac:dyDescent="0.2">
      <c r="A58" s="646" t="s">
        <v>1289</v>
      </c>
      <c r="B58" s="645"/>
      <c r="C58" s="645"/>
      <c r="D58" s="645"/>
      <c r="E58" s="645"/>
      <c r="F58" s="645"/>
      <c r="G58" s="645"/>
      <c r="H58" s="645"/>
      <c r="I58" s="645"/>
      <c r="J58" s="645"/>
      <c r="K58" s="58">
        <v>24351</v>
      </c>
      <c r="L58" s="58"/>
      <c r="M58" s="58"/>
      <c r="N58" s="58"/>
      <c r="O58" s="58">
        <v>324.33999999999997</v>
      </c>
      <c r="P58" s="58">
        <v>0.12</v>
      </c>
    </row>
    <row r="59" spans="1:16" ht="21.95" customHeight="1" x14ac:dyDescent="0.2">
      <c r="A59" s="646" t="s">
        <v>954</v>
      </c>
      <c r="B59" s="645"/>
      <c r="C59" s="645"/>
      <c r="D59" s="645"/>
      <c r="E59" s="645"/>
      <c r="F59" s="645"/>
      <c r="G59" s="645"/>
      <c r="H59" s="645"/>
      <c r="I59" s="645"/>
      <c r="J59" s="645"/>
      <c r="K59" s="58">
        <v>10792</v>
      </c>
      <c r="L59" s="58"/>
      <c r="M59" s="58"/>
      <c r="N59" s="58"/>
      <c r="O59" s="58"/>
      <c r="P59" s="58"/>
    </row>
    <row r="60" spans="1:16" x14ac:dyDescent="0.2">
      <c r="A60" s="646" t="s">
        <v>1227</v>
      </c>
      <c r="B60" s="645"/>
      <c r="C60" s="645"/>
      <c r="D60" s="645"/>
      <c r="E60" s="645"/>
      <c r="F60" s="645"/>
      <c r="G60" s="645"/>
      <c r="H60" s="645"/>
      <c r="I60" s="645"/>
      <c r="J60" s="645"/>
      <c r="K60" s="58">
        <v>12584</v>
      </c>
      <c r="L60" s="58"/>
      <c r="M60" s="58"/>
      <c r="N60" s="58"/>
      <c r="O60" s="58">
        <v>186.56</v>
      </c>
      <c r="P60" s="58"/>
    </row>
    <row r="61" spans="1:16" ht="21.95" customHeight="1" x14ac:dyDescent="0.2">
      <c r="A61" s="646" t="s">
        <v>1219</v>
      </c>
      <c r="B61" s="645"/>
      <c r="C61" s="645"/>
      <c r="D61" s="645"/>
      <c r="E61" s="645"/>
      <c r="F61" s="645"/>
      <c r="G61" s="645"/>
      <c r="H61" s="645"/>
      <c r="I61" s="645"/>
      <c r="J61" s="645"/>
      <c r="K61" s="58">
        <v>964</v>
      </c>
      <c r="L61" s="58"/>
      <c r="M61" s="58"/>
      <c r="N61" s="58"/>
      <c r="O61" s="58">
        <v>16.2</v>
      </c>
      <c r="P61" s="58">
        <v>4.58</v>
      </c>
    </row>
    <row r="62" spans="1:16" x14ac:dyDescent="0.2">
      <c r="A62" s="646" t="s">
        <v>346</v>
      </c>
      <c r="B62" s="645"/>
      <c r="C62" s="645"/>
      <c r="D62" s="645"/>
      <c r="E62" s="645"/>
      <c r="F62" s="645"/>
      <c r="G62" s="645"/>
      <c r="H62" s="645"/>
      <c r="I62" s="645"/>
      <c r="J62" s="645"/>
      <c r="K62" s="58">
        <v>48691</v>
      </c>
      <c r="L62" s="58"/>
      <c r="M62" s="58"/>
      <c r="N62" s="58"/>
      <c r="O62" s="58">
        <v>527.1</v>
      </c>
      <c r="P62" s="58">
        <v>4.7</v>
      </c>
    </row>
    <row r="63" spans="1:16" x14ac:dyDescent="0.2">
      <c r="A63" s="707" t="s">
        <v>347</v>
      </c>
      <c r="B63" s="708"/>
      <c r="C63" s="708"/>
      <c r="D63" s="708"/>
      <c r="E63" s="708"/>
      <c r="F63" s="708"/>
      <c r="G63" s="708"/>
      <c r="H63" s="708"/>
      <c r="I63" s="708"/>
      <c r="J63" s="709"/>
      <c r="K63" s="247">
        <f>K62*6.96</f>
        <v>338889.36</v>
      </c>
      <c r="L63" s="58"/>
      <c r="M63" s="58"/>
      <c r="N63" s="58"/>
      <c r="O63" s="58"/>
      <c r="P63" s="58"/>
    </row>
    <row r="64" spans="1:16" ht="12.75" customHeight="1" x14ac:dyDescent="0.2">
      <c r="A64" s="646" t="s">
        <v>348</v>
      </c>
      <c r="B64" s="645"/>
      <c r="C64" s="645"/>
      <c r="D64" s="645"/>
      <c r="E64" s="645"/>
      <c r="F64" s="645"/>
      <c r="G64" s="645"/>
      <c r="H64" s="645"/>
      <c r="I64" s="645"/>
      <c r="J64" s="645"/>
      <c r="K64" s="173">
        <f>K63*1.1532377</f>
        <v>390819.98608087201</v>
      </c>
      <c r="L64" s="58"/>
      <c r="M64" s="58"/>
      <c r="N64" s="58"/>
      <c r="O64" s="58"/>
      <c r="P64" s="58"/>
    </row>
    <row r="65" spans="1:16" ht="12.75" customHeight="1" x14ac:dyDescent="0.2">
      <c r="A65" s="646" t="s">
        <v>349</v>
      </c>
      <c r="B65" s="645"/>
      <c r="C65" s="645"/>
      <c r="D65" s="645"/>
      <c r="E65" s="645"/>
      <c r="F65" s="645"/>
      <c r="G65" s="645"/>
      <c r="H65" s="645"/>
      <c r="I65" s="645"/>
      <c r="J65" s="645"/>
      <c r="K65" s="173">
        <v>330242.90000000002</v>
      </c>
      <c r="L65" s="58"/>
      <c r="M65" s="58"/>
      <c r="N65" s="58"/>
      <c r="O65" s="58"/>
      <c r="P65" s="58"/>
    </row>
    <row r="66" spans="1:16" x14ac:dyDescent="0.2">
      <c r="A66" s="644" t="s">
        <v>48</v>
      </c>
      <c r="B66" s="645"/>
      <c r="C66" s="645"/>
      <c r="D66" s="645"/>
      <c r="E66" s="645"/>
      <c r="F66" s="645"/>
      <c r="G66" s="645"/>
      <c r="H66" s="645"/>
      <c r="I66" s="645"/>
      <c r="J66" s="645"/>
      <c r="K66" s="173">
        <f>K65*0.2</f>
        <v>66048.58</v>
      </c>
      <c r="L66" s="58"/>
      <c r="M66" s="58"/>
      <c r="N66" s="58"/>
      <c r="O66" s="58"/>
      <c r="P66" s="58"/>
    </row>
    <row r="67" spans="1:16" x14ac:dyDescent="0.2">
      <c r="A67" s="644" t="s">
        <v>514</v>
      </c>
      <c r="B67" s="645"/>
      <c r="C67" s="645"/>
      <c r="D67" s="645"/>
      <c r="E67" s="645"/>
      <c r="F67" s="645"/>
      <c r="G67" s="645"/>
      <c r="H67" s="645"/>
      <c r="I67" s="645"/>
      <c r="J67" s="645"/>
      <c r="K67" s="173">
        <f>K65+K66</f>
        <v>396291.48000000004</v>
      </c>
      <c r="L67" s="58"/>
      <c r="M67" s="58"/>
      <c r="N67" s="58"/>
      <c r="O67" s="58"/>
      <c r="P67" s="58"/>
    </row>
    <row r="72" spans="1:16" x14ac:dyDescent="0.2">
      <c r="B72" s="122" t="s">
        <v>506</v>
      </c>
      <c r="C72" s="123"/>
      <c r="D72" s="124"/>
      <c r="E72"/>
      <c r="F72"/>
      <c r="G72"/>
      <c r="H72"/>
      <c r="I72"/>
      <c r="J72"/>
      <c r="K72"/>
      <c r="L72"/>
      <c r="M72"/>
    </row>
    <row r="73" spans="1:16" x14ac:dyDescent="0.2">
      <c r="B73" s="122"/>
      <c r="C73" s="123"/>
      <c r="D73" s="124"/>
      <c r="E73"/>
      <c r="F73"/>
      <c r="G73"/>
      <c r="H73"/>
      <c r="I73"/>
      <c r="J73"/>
      <c r="K73"/>
      <c r="L73"/>
      <c r="M73"/>
    </row>
    <row r="74" spans="1:16" x14ac:dyDescent="0.2">
      <c r="B74" s="122" t="s">
        <v>505</v>
      </c>
      <c r="C74" s="123"/>
      <c r="D74" s="124"/>
      <c r="E74"/>
      <c r="F74"/>
      <c r="G74"/>
      <c r="H74"/>
      <c r="I74"/>
      <c r="J74"/>
      <c r="K74"/>
      <c r="L74"/>
      <c r="M74"/>
    </row>
  </sheetData>
  <mergeCells count="61"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B10:G12"/>
    <mergeCell ref="M10:P10"/>
    <mergeCell ref="M11:P11"/>
    <mergeCell ref="M12:P1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6:K28"/>
    <mergeCell ref="L26:N26"/>
    <mergeCell ref="A25:B25"/>
    <mergeCell ref="C25:C28"/>
    <mergeCell ref="D25:D28"/>
    <mergeCell ref="E25:E28"/>
    <mergeCell ref="F25:F28"/>
    <mergeCell ref="M27:M28"/>
    <mergeCell ref="N27:N28"/>
    <mergeCell ref="G25:J25"/>
    <mergeCell ref="K25:N25"/>
    <mergeCell ref="O25:O28"/>
    <mergeCell ref="A58:J58"/>
    <mergeCell ref="H27:H28"/>
    <mergeCell ref="I27:I28"/>
    <mergeCell ref="J27:J28"/>
    <mergeCell ref="L27:L28"/>
    <mergeCell ref="A30:P30"/>
    <mergeCell ref="A54:J54"/>
    <mergeCell ref="A55:J55"/>
    <mergeCell ref="A56:J56"/>
    <mergeCell ref="A57:J57"/>
    <mergeCell ref="P25:P28"/>
    <mergeCell ref="A26:A28"/>
    <mergeCell ref="B26:B28"/>
    <mergeCell ref="G26:G28"/>
    <mergeCell ref="H26:J26"/>
    <mergeCell ref="A65:J65"/>
    <mergeCell ref="A66:J66"/>
    <mergeCell ref="A67:J67"/>
    <mergeCell ref="A59:J59"/>
    <mergeCell ref="A60:J60"/>
    <mergeCell ref="A61:J61"/>
    <mergeCell ref="A62:J62"/>
    <mergeCell ref="A63:J63"/>
    <mergeCell ref="A64:J64"/>
  </mergeCells>
  <pageMargins left="0.19685039370078741" right="0.19685039370078741" top="0.39370078740157483" bottom="0.39370078740157483" header="0.19685039370078741" footer="0.19685039370078741"/>
  <pageSetup paperSize="9" scale="67" fitToHeight="1000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P91"/>
  <sheetViews>
    <sheetView showGridLines="0" zoomScale="115" zoomScaleNormal="115" workbookViewId="0">
      <selection activeCell="B43" sqref="B43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8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ht="15" customHeight="1" x14ac:dyDescent="0.2">
      <c r="A1" s="20"/>
      <c r="B1" s="21"/>
      <c r="C1" s="22"/>
      <c r="D1" s="23"/>
      <c r="E1" s="23"/>
      <c r="F1" s="23"/>
      <c r="G1" s="23"/>
      <c r="H1" s="23"/>
      <c r="I1" s="23"/>
      <c r="J1" s="23"/>
      <c r="K1" s="24" t="s">
        <v>50</v>
      </c>
      <c r="L1" s="25"/>
      <c r="M1" s="25"/>
      <c r="N1" s="23"/>
      <c r="O1" s="23"/>
      <c r="P1" s="23"/>
    </row>
    <row r="2" spans="1:16" ht="15" customHeight="1" x14ac:dyDescent="0.2">
      <c r="A2" s="20"/>
      <c r="B2" s="21"/>
      <c r="C2" s="22"/>
      <c r="D2" s="23"/>
      <c r="E2" s="23"/>
      <c r="F2" s="23"/>
      <c r="G2" s="26"/>
      <c r="H2" s="25"/>
      <c r="I2" s="23"/>
      <c r="J2" s="23"/>
      <c r="K2" s="24" t="s">
        <v>51</v>
      </c>
      <c r="L2" s="25"/>
      <c r="M2" s="25"/>
      <c r="N2" s="23"/>
      <c r="O2" s="23"/>
      <c r="P2" s="23"/>
    </row>
    <row r="3" spans="1:16" ht="15" customHeight="1" x14ac:dyDescent="0.2">
      <c r="A3" s="20"/>
      <c r="B3" s="21"/>
      <c r="C3" s="22"/>
      <c r="D3" s="23"/>
      <c r="E3" s="23"/>
      <c r="F3" s="23"/>
      <c r="G3" s="23"/>
      <c r="H3" s="23"/>
      <c r="I3" s="23"/>
      <c r="J3" s="23"/>
      <c r="K3" s="24" t="s">
        <v>52</v>
      </c>
      <c r="L3" s="25"/>
      <c r="M3" s="25"/>
      <c r="N3" s="23"/>
      <c r="O3" s="23"/>
      <c r="P3" s="23"/>
    </row>
    <row r="4" spans="1:16" s="29" customFormat="1" ht="15" customHeight="1" x14ac:dyDescent="0.2">
      <c r="A4" s="20"/>
      <c r="B4" s="27"/>
      <c r="C4" s="28"/>
      <c r="E4" s="30"/>
      <c r="F4" s="31"/>
      <c r="G4" s="31"/>
      <c r="H4" s="31"/>
      <c r="I4" s="31"/>
      <c r="J4" s="23"/>
      <c r="K4" s="23"/>
      <c r="L4" s="31"/>
      <c r="M4" s="674" t="s">
        <v>53</v>
      </c>
      <c r="N4" s="675"/>
      <c r="O4" s="675"/>
      <c r="P4" s="676"/>
    </row>
    <row r="5" spans="1:16" s="29" customFormat="1" ht="15" customHeight="1" x14ac:dyDescent="0.2">
      <c r="A5" s="20"/>
      <c r="B5" s="27"/>
      <c r="C5" s="28"/>
      <c r="E5" s="30"/>
      <c r="F5" s="31"/>
      <c r="G5" s="31"/>
      <c r="H5" s="31"/>
      <c r="I5" s="25"/>
      <c r="J5" s="31"/>
      <c r="K5" s="31"/>
      <c r="L5" s="138" t="s">
        <v>54</v>
      </c>
      <c r="M5" s="674" t="s">
        <v>55</v>
      </c>
      <c r="N5" s="675"/>
      <c r="O5" s="675"/>
      <c r="P5" s="676"/>
    </row>
    <row r="6" spans="1:16" s="29" customFormat="1" ht="15" customHeight="1" x14ac:dyDescent="0.2">
      <c r="A6" s="2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9" customFormat="1" ht="15" customHeight="1" x14ac:dyDescent="0.2">
      <c r="A7" s="2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9" customFormat="1" ht="15" customHeight="1" x14ac:dyDescent="0.2">
      <c r="A8" s="2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9" customFormat="1" ht="15" customHeight="1" x14ac:dyDescent="0.2">
      <c r="A9" s="20"/>
      <c r="B9" s="33" t="s">
        <v>58</v>
      </c>
      <c r="C9" s="178"/>
      <c r="E9" s="30"/>
      <c r="F9" s="31"/>
      <c r="G9" s="31"/>
      <c r="H9" s="31"/>
      <c r="I9" s="35"/>
      <c r="J9" s="23"/>
      <c r="K9" s="23"/>
      <c r="L9" s="23" t="s">
        <v>59</v>
      </c>
      <c r="M9" s="685"/>
      <c r="N9" s="686"/>
      <c r="O9" s="686"/>
      <c r="P9" s="687"/>
    </row>
    <row r="10" spans="1:16" s="29" customFormat="1" ht="15" customHeight="1" x14ac:dyDescent="0.2">
      <c r="A10" s="20"/>
      <c r="B10" s="726" t="s">
        <v>1573</v>
      </c>
      <c r="C10" s="726"/>
      <c r="D10" s="726"/>
      <c r="E10" s="726"/>
      <c r="F10" s="726"/>
      <c r="G10" s="726"/>
      <c r="H10" s="176"/>
      <c r="I10" s="176"/>
      <c r="J10" s="176"/>
      <c r="K10" s="176"/>
      <c r="L10" s="23" t="s">
        <v>59</v>
      </c>
      <c r="M10" s="685"/>
      <c r="N10" s="686"/>
      <c r="O10" s="686"/>
      <c r="P10" s="687"/>
    </row>
    <row r="11" spans="1:16" s="29" customFormat="1" ht="15" customHeight="1" x14ac:dyDescent="0.2">
      <c r="A11" s="20"/>
      <c r="B11" s="726"/>
      <c r="C11" s="726"/>
      <c r="D11" s="726"/>
      <c r="E11" s="726"/>
      <c r="F11" s="726"/>
      <c r="G11" s="726"/>
      <c r="H11" s="31"/>
      <c r="I11" s="35"/>
      <c r="J11" s="23"/>
      <c r="K11" s="23"/>
      <c r="L11" s="32" t="s">
        <v>60</v>
      </c>
      <c r="M11" s="674"/>
      <c r="N11" s="675"/>
      <c r="O11" s="675"/>
      <c r="P11" s="676"/>
    </row>
    <row r="12" spans="1:16" s="29" customFormat="1" ht="15" customHeight="1" x14ac:dyDescent="0.2">
      <c r="A12" s="20"/>
      <c r="B12" s="726"/>
      <c r="C12" s="726"/>
      <c r="D12" s="726"/>
      <c r="E12" s="726"/>
      <c r="F12" s="726"/>
      <c r="G12" s="726"/>
      <c r="H12" s="23"/>
      <c r="I12" s="25"/>
      <c r="J12" s="36"/>
      <c r="K12" s="32" t="s">
        <v>61</v>
      </c>
      <c r="L12" s="37" t="s">
        <v>62</v>
      </c>
      <c r="M12" s="671" t="s">
        <v>498</v>
      </c>
      <c r="N12" s="672"/>
      <c r="O12" s="672"/>
      <c r="P12" s="673"/>
    </row>
    <row r="13" spans="1:16" s="29" customFormat="1" ht="15" customHeight="1" x14ac:dyDescent="0.2">
      <c r="A13" s="20"/>
      <c r="B13" s="21"/>
      <c r="C13" s="22"/>
      <c r="E13" s="30"/>
      <c r="F13" s="31"/>
      <c r="G13" s="31"/>
      <c r="H13" s="31"/>
      <c r="I13" s="25"/>
      <c r="L13" s="37" t="s">
        <v>63</v>
      </c>
      <c r="M13" s="671" t="s">
        <v>497</v>
      </c>
      <c r="N13" s="672"/>
      <c r="O13" s="672"/>
      <c r="P13" s="673"/>
    </row>
    <row r="14" spans="1:16" s="29" customFormat="1" ht="15" customHeight="1" x14ac:dyDescent="0.2">
      <c r="A14" s="20"/>
      <c r="B14" s="21"/>
      <c r="C14" s="22"/>
      <c r="E14" s="30"/>
      <c r="F14" s="35"/>
      <c r="G14" s="31"/>
      <c r="H14" s="31"/>
      <c r="I14" s="25"/>
      <c r="J14" s="31"/>
      <c r="K14" s="31"/>
      <c r="L14" s="31" t="s">
        <v>64</v>
      </c>
      <c r="M14" s="674"/>
      <c r="N14" s="675"/>
      <c r="O14" s="675"/>
      <c r="P14" s="676"/>
    </row>
    <row r="15" spans="1:16" ht="15" customHeight="1" x14ac:dyDescent="0.2">
      <c r="A15" s="20"/>
      <c r="B15" s="21"/>
      <c r="C15" s="22"/>
      <c r="D15" s="29"/>
      <c r="E15" s="30"/>
      <c r="F15" s="35"/>
      <c r="G15" s="31"/>
      <c r="H15" s="31"/>
      <c r="I15" s="31"/>
      <c r="J15" s="31"/>
      <c r="K15" s="31"/>
      <c r="L15" s="31"/>
      <c r="M15" s="32"/>
      <c r="N15" s="32"/>
      <c r="O15" s="38"/>
      <c r="P15" s="38"/>
    </row>
    <row r="16" spans="1:16" ht="15" customHeight="1" x14ac:dyDescent="0.2">
      <c r="A16" s="20"/>
      <c r="B16" s="21"/>
      <c r="C16" s="22"/>
      <c r="D16" s="29"/>
      <c r="E16" s="30"/>
      <c r="F16" s="35"/>
      <c r="G16" s="31"/>
      <c r="H16" s="3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20"/>
      <c r="B17" s="21"/>
      <c r="C17" s="22"/>
      <c r="D17" s="29"/>
      <c r="E17" s="30"/>
      <c r="F17" s="35"/>
      <c r="G17" s="31"/>
      <c r="H17" s="3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20"/>
      <c r="B18" s="21"/>
      <c r="C18" s="22"/>
      <c r="D18" s="29"/>
      <c r="E18" s="30"/>
      <c r="F18" s="35"/>
      <c r="G18" s="31"/>
      <c r="H18" s="31"/>
      <c r="I18" s="667" t="s">
        <v>149</v>
      </c>
      <c r="J18" s="668"/>
      <c r="K18" s="667" t="s">
        <v>1231</v>
      </c>
      <c r="L18" s="668"/>
      <c r="M18" s="667" t="s">
        <v>1232</v>
      </c>
      <c r="N18" s="668"/>
      <c r="O18" s="667" t="s">
        <v>1231</v>
      </c>
      <c r="P18" s="668"/>
    </row>
    <row r="19" spans="1:16" s="42" customFormat="1" ht="15" customHeight="1" x14ac:dyDescent="0.2">
      <c r="A19" s="39"/>
      <c r="B19" s="40"/>
      <c r="C19" s="41"/>
      <c r="E19" s="43"/>
      <c r="F19" s="44"/>
      <c r="G19" s="181"/>
      <c r="H19" s="181"/>
      <c r="I19" s="181"/>
      <c r="J19" s="181"/>
      <c r="K19" s="181"/>
      <c r="L19" s="181"/>
      <c r="M19" s="181"/>
      <c r="N19" s="46"/>
      <c r="O19" s="46"/>
      <c r="P19" s="47"/>
    </row>
    <row r="20" spans="1:16" s="42" customFormat="1" ht="15" customHeight="1" x14ac:dyDescent="0.2">
      <c r="A20" s="39"/>
      <c r="B20" s="40"/>
      <c r="C20" s="179"/>
      <c r="D20" s="43"/>
      <c r="E20" s="44"/>
      <c r="F20" s="181"/>
      <c r="G20" s="44" t="s">
        <v>70</v>
      </c>
      <c r="H20" s="181"/>
      <c r="I20" s="181"/>
      <c r="J20" s="181"/>
      <c r="K20" s="49"/>
      <c r="L20" s="181"/>
      <c r="M20" s="181"/>
      <c r="N20" s="46"/>
      <c r="O20" s="46"/>
      <c r="P20" s="47"/>
    </row>
    <row r="21" spans="1:16" s="42" customFormat="1" ht="15" customHeight="1" x14ac:dyDescent="0.2">
      <c r="A21" s="39"/>
      <c r="B21" s="40"/>
      <c r="C21" s="179"/>
      <c r="D21" s="43"/>
      <c r="E21" s="44"/>
      <c r="F21" s="181"/>
      <c r="G21" s="44" t="s">
        <v>504</v>
      </c>
      <c r="H21" s="181"/>
      <c r="I21" s="181"/>
      <c r="J21" s="181"/>
      <c r="K21" s="49"/>
      <c r="L21" s="181"/>
      <c r="M21" s="181"/>
      <c r="N21" s="46"/>
      <c r="O21" s="46"/>
      <c r="P21" s="47"/>
    </row>
    <row r="22" spans="1:16" s="42" customFormat="1" ht="15" customHeight="1" x14ac:dyDescent="0.2">
      <c r="A22" s="39"/>
      <c r="B22" s="40"/>
      <c r="C22" s="179"/>
      <c r="D22" s="43"/>
      <c r="E22" s="44"/>
      <c r="F22" s="181"/>
      <c r="G22" s="181"/>
      <c r="H22" s="181"/>
      <c r="I22" s="181"/>
      <c r="J22" s="181"/>
      <c r="K22" s="49"/>
      <c r="L22" s="181"/>
      <c r="M22" s="181"/>
      <c r="N22" s="46"/>
      <c r="O22" s="46"/>
      <c r="P22" s="47"/>
    </row>
    <row r="23" spans="1:16" s="42" customFormat="1" ht="15" customHeight="1" x14ac:dyDescent="0.2">
      <c r="A23" s="39"/>
      <c r="B23" s="669" t="s">
        <v>1574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1021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03.5" x14ac:dyDescent="0.2">
      <c r="A31" s="177">
        <v>1</v>
      </c>
      <c r="B31" s="54" t="s">
        <v>214</v>
      </c>
      <c r="C31" s="55" t="s">
        <v>1575</v>
      </c>
      <c r="D31" s="56" t="s">
        <v>1576</v>
      </c>
      <c r="E31" s="57" t="s">
        <v>1577</v>
      </c>
      <c r="F31" s="58">
        <v>0.3</v>
      </c>
      <c r="G31" s="59">
        <v>1413.05</v>
      </c>
      <c r="H31" s="59">
        <v>51</v>
      </c>
      <c r="I31" s="59">
        <v>9.64</v>
      </c>
      <c r="J31" s="59">
        <v>0.43</v>
      </c>
      <c r="K31" s="59">
        <v>424</v>
      </c>
      <c r="L31" s="59">
        <v>15</v>
      </c>
      <c r="M31" s="59">
        <v>3</v>
      </c>
      <c r="N31" s="58"/>
      <c r="O31" s="58" t="s">
        <v>1578</v>
      </c>
      <c r="P31" s="58" t="s">
        <v>1579</v>
      </c>
    </row>
    <row r="32" spans="1:16" ht="103.5" x14ac:dyDescent="0.2">
      <c r="A32" s="177">
        <v>2</v>
      </c>
      <c r="B32" s="54" t="s">
        <v>217</v>
      </c>
      <c r="C32" s="55" t="s">
        <v>1580</v>
      </c>
      <c r="D32" s="56" t="s">
        <v>1581</v>
      </c>
      <c r="E32" s="57" t="s">
        <v>1540</v>
      </c>
      <c r="F32" s="58">
        <v>-3</v>
      </c>
      <c r="G32" s="59">
        <v>132</v>
      </c>
      <c r="H32" s="58"/>
      <c r="I32" s="58"/>
      <c r="J32" s="58"/>
      <c r="K32" s="59">
        <v>-396</v>
      </c>
      <c r="L32" s="58"/>
      <c r="M32" s="58"/>
      <c r="N32" s="58"/>
      <c r="O32" s="58" t="s">
        <v>107</v>
      </c>
      <c r="P32" s="58" t="s">
        <v>107</v>
      </c>
    </row>
    <row r="33" spans="1:16" ht="33.75" x14ac:dyDescent="0.2">
      <c r="A33" s="177">
        <v>3</v>
      </c>
      <c r="B33" s="54" t="s">
        <v>219</v>
      </c>
      <c r="C33" s="55"/>
      <c r="D33" s="56" t="s">
        <v>1582</v>
      </c>
      <c r="E33" s="57" t="s">
        <v>527</v>
      </c>
      <c r="F33" s="58">
        <v>3</v>
      </c>
      <c r="G33" s="59">
        <v>305.73</v>
      </c>
      <c r="H33" s="58"/>
      <c r="I33" s="58"/>
      <c r="J33" s="58"/>
      <c r="K33" s="59">
        <v>917</v>
      </c>
      <c r="L33" s="58"/>
      <c r="M33" s="58"/>
      <c r="N33" s="58"/>
      <c r="O33" s="58" t="s">
        <v>107</v>
      </c>
      <c r="P33" s="58" t="s">
        <v>107</v>
      </c>
    </row>
    <row r="34" spans="1:16" ht="103.5" x14ac:dyDescent="0.2">
      <c r="A34" s="177">
        <v>4</v>
      </c>
      <c r="B34" s="54" t="s">
        <v>223</v>
      </c>
      <c r="C34" s="55" t="s">
        <v>1583</v>
      </c>
      <c r="D34" s="56" t="s">
        <v>1584</v>
      </c>
      <c r="E34" s="57" t="s">
        <v>525</v>
      </c>
      <c r="F34" s="58">
        <v>6</v>
      </c>
      <c r="G34" s="59">
        <v>26.86</v>
      </c>
      <c r="H34" s="58"/>
      <c r="I34" s="58"/>
      <c r="J34" s="58"/>
      <c r="K34" s="59">
        <v>161</v>
      </c>
      <c r="L34" s="58"/>
      <c r="M34" s="58"/>
      <c r="N34" s="58"/>
      <c r="O34" s="58" t="s">
        <v>107</v>
      </c>
      <c r="P34" s="58" t="s">
        <v>107</v>
      </c>
    </row>
    <row r="35" spans="1:16" ht="103.5" x14ac:dyDescent="0.2">
      <c r="A35" s="177">
        <v>5</v>
      </c>
      <c r="B35" s="54" t="s">
        <v>226</v>
      </c>
      <c r="C35" s="55" t="s">
        <v>1585</v>
      </c>
      <c r="D35" s="56" t="s">
        <v>1586</v>
      </c>
      <c r="E35" s="57" t="s">
        <v>525</v>
      </c>
      <c r="F35" s="58">
        <v>6</v>
      </c>
      <c r="G35" s="59">
        <v>34.14</v>
      </c>
      <c r="H35" s="58"/>
      <c r="I35" s="58"/>
      <c r="J35" s="58"/>
      <c r="K35" s="59">
        <v>205</v>
      </c>
      <c r="L35" s="58"/>
      <c r="M35" s="58"/>
      <c r="N35" s="58"/>
      <c r="O35" s="58" t="s">
        <v>107</v>
      </c>
      <c r="P35" s="58" t="s">
        <v>107</v>
      </c>
    </row>
    <row r="36" spans="1:16" ht="103.5" x14ac:dyDescent="0.2">
      <c r="A36" s="177">
        <v>6</v>
      </c>
      <c r="B36" s="54" t="s">
        <v>229</v>
      </c>
      <c r="C36" s="55" t="s">
        <v>1587</v>
      </c>
      <c r="D36" s="56" t="s">
        <v>1588</v>
      </c>
      <c r="E36" s="57" t="s">
        <v>525</v>
      </c>
      <c r="F36" s="58">
        <v>6</v>
      </c>
      <c r="G36" s="59">
        <v>9.01</v>
      </c>
      <c r="H36" s="58"/>
      <c r="I36" s="58"/>
      <c r="J36" s="58"/>
      <c r="K36" s="59">
        <v>54</v>
      </c>
      <c r="L36" s="58"/>
      <c r="M36" s="58"/>
      <c r="N36" s="58"/>
      <c r="O36" s="58" t="s">
        <v>107</v>
      </c>
      <c r="P36" s="58" t="s">
        <v>107</v>
      </c>
    </row>
    <row r="37" spans="1:16" ht="103.5" x14ac:dyDescent="0.2">
      <c r="A37" s="177">
        <v>7</v>
      </c>
      <c r="B37" s="54" t="s">
        <v>231</v>
      </c>
      <c r="C37" s="55" t="s">
        <v>1589</v>
      </c>
      <c r="D37" s="56" t="s">
        <v>1590</v>
      </c>
      <c r="E37" s="57" t="s">
        <v>525</v>
      </c>
      <c r="F37" s="58">
        <v>5</v>
      </c>
      <c r="G37" s="59">
        <v>16.579999999999998</v>
      </c>
      <c r="H37" s="58"/>
      <c r="I37" s="58"/>
      <c r="J37" s="58"/>
      <c r="K37" s="59">
        <v>83</v>
      </c>
      <c r="L37" s="58"/>
      <c r="M37" s="58"/>
      <c r="N37" s="58"/>
      <c r="O37" s="58" t="s">
        <v>107</v>
      </c>
      <c r="P37" s="58" t="s">
        <v>107</v>
      </c>
    </row>
    <row r="38" spans="1:16" ht="22.5" x14ac:dyDescent="0.2">
      <c r="A38" s="177">
        <v>8</v>
      </c>
      <c r="B38" s="54" t="s">
        <v>234</v>
      </c>
      <c r="C38" s="55"/>
      <c r="D38" s="56" t="s">
        <v>1591</v>
      </c>
      <c r="E38" s="57" t="s">
        <v>527</v>
      </c>
      <c r="F38" s="58">
        <v>9</v>
      </c>
      <c r="G38" s="59">
        <v>11.06</v>
      </c>
      <c r="H38" s="58"/>
      <c r="I38" s="58"/>
      <c r="J38" s="58"/>
      <c r="K38" s="59">
        <v>100</v>
      </c>
      <c r="L38" s="58"/>
      <c r="M38" s="58"/>
      <c r="N38" s="58"/>
      <c r="O38" s="58" t="s">
        <v>107</v>
      </c>
      <c r="P38" s="58" t="s">
        <v>107</v>
      </c>
    </row>
    <row r="39" spans="1:16" ht="22.5" x14ac:dyDescent="0.2">
      <c r="A39" s="177">
        <v>9</v>
      </c>
      <c r="B39" s="54" t="s">
        <v>236</v>
      </c>
      <c r="C39" s="55"/>
      <c r="D39" s="56" t="s">
        <v>1592</v>
      </c>
      <c r="E39" s="57" t="s">
        <v>527</v>
      </c>
      <c r="F39" s="58">
        <v>19</v>
      </c>
      <c r="G39" s="59">
        <v>5.03</v>
      </c>
      <c r="H39" s="58"/>
      <c r="I39" s="58"/>
      <c r="J39" s="58"/>
      <c r="K39" s="59">
        <v>96</v>
      </c>
      <c r="L39" s="58"/>
      <c r="M39" s="58"/>
      <c r="N39" s="58"/>
      <c r="O39" s="58" t="s">
        <v>107</v>
      </c>
      <c r="P39" s="58" t="s">
        <v>107</v>
      </c>
    </row>
    <row r="40" spans="1:16" ht="22.5" x14ac:dyDescent="0.2">
      <c r="A40" s="177">
        <v>10</v>
      </c>
      <c r="B40" s="54" t="s">
        <v>238</v>
      </c>
      <c r="C40" s="55"/>
      <c r="D40" s="56" t="s">
        <v>1593</v>
      </c>
      <c r="E40" s="57" t="s">
        <v>527</v>
      </c>
      <c r="F40" s="58">
        <v>3</v>
      </c>
      <c r="G40" s="59">
        <v>8.32</v>
      </c>
      <c r="H40" s="58"/>
      <c r="I40" s="58"/>
      <c r="J40" s="58"/>
      <c r="K40" s="59">
        <v>25</v>
      </c>
      <c r="L40" s="58"/>
      <c r="M40" s="58"/>
      <c r="N40" s="58"/>
      <c r="O40" s="58" t="s">
        <v>107</v>
      </c>
      <c r="P40" s="58" t="s">
        <v>107</v>
      </c>
    </row>
    <row r="41" spans="1:16" ht="22.5" x14ac:dyDescent="0.2">
      <c r="A41" s="177">
        <v>11</v>
      </c>
      <c r="B41" s="54" t="s">
        <v>241</v>
      </c>
      <c r="C41" s="55"/>
      <c r="D41" s="56" t="s">
        <v>1594</v>
      </c>
      <c r="E41" s="57" t="s">
        <v>527</v>
      </c>
      <c r="F41" s="58">
        <v>3</v>
      </c>
      <c r="G41" s="59">
        <v>4.59</v>
      </c>
      <c r="H41" s="58"/>
      <c r="I41" s="58"/>
      <c r="J41" s="58"/>
      <c r="K41" s="59">
        <v>14</v>
      </c>
      <c r="L41" s="58"/>
      <c r="M41" s="58"/>
      <c r="N41" s="58"/>
      <c r="O41" s="58" t="s">
        <v>107</v>
      </c>
      <c r="P41" s="58" t="s">
        <v>107</v>
      </c>
    </row>
    <row r="42" spans="1:16" ht="103.5" x14ac:dyDescent="0.2">
      <c r="A42" s="177">
        <v>12</v>
      </c>
      <c r="B42" s="54" t="s">
        <v>244</v>
      </c>
      <c r="C42" s="55" t="s">
        <v>1595</v>
      </c>
      <c r="D42" s="56" t="s">
        <v>1596</v>
      </c>
      <c r="E42" s="57" t="s">
        <v>525</v>
      </c>
      <c r="F42" s="58">
        <v>60</v>
      </c>
      <c r="G42" s="59">
        <v>4.1100000000000003</v>
      </c>
      <c r="H42" s="58"/>
      <c r="I42" s="58"/>
      <c r="J42" s="58"/>
      <c r="K42" s="59">
        <v>247</v>
      </c>
      <c r="L42" s="58"/>
      <c r="M42" s="58"/>
      <c r="N42" s="58"/>
      <c r="O42" s="58" t="s">
        <v>107</v>
      </c>
      <c r="P42" s="58" t="s">
        <v>107</v>
      </c>
    </row>
    <row r="43" spans="1:16" ht="103.5" x14ac:dyDescent="0.2">
      <c r="A43" s="177">
        <v>13</v>
      </c>
      <c r="B43" s="54" t="s">
        <v>247</v>
      </c>
      <c r="C43" s="55" t="s">
        <v>1597</v>
      </c>
      <c r="D43" s="56" t="s">
        <v>1598</v>
      </c>
      <c r="E43" s="57" t="s">
        <v>525</v>
      </c>
      <c r="F43" s="58">
        <v>30</v>
      </c>
      <c r="G43" s="59">
        <v>2.58</v>
      </c>
      <c r="H43" s="58"/>
      <c r="I43" s="58"/>
      <c r="J43" s="58"/>
      <c r="K43" s="59">
        <v>77</v>
      </c>
      <c r="L43" s="58"/>
      <c r="M43" s="58"/>
      <c r="N43" s="58"/>
      <c r="O43" s="58" t="s">
        <v>107</v>
      </c>
      <c r="P43" s="58" t="s">
        <v>107</v>
      </c>
    </row>
    <row r="44" spans="1:16" ht="103.5" x14ac:dyDescent="0.2">
      <c r="A44" s="177">
        <v>14</v>
      </c>
      <c r="B44" s="54" t="s">
        <v>249</v>
      </c>
      <c r="C44" s="55" t="s">
        <v>1599</v>
      </c>
      <c r="D44" s="56" t="s">
        <v>1600</v>
      </c>
      <c r="E44" s="57" t="s">
        <v>525</v>
      </c>
      <c r="F44" s="58">
        <v>190</v>
      </c>
      <c r="G44" s="59">
        <v>0.69</v>
      </c>
      <c r="H44" s="58"/>
      <c r="I44" s="58"/>
      <c r="J44" s="58"/>
      <c r="K44" s="59">
        <v>131</v>
      </c>
      <c r="L44" s="58"/>
      <c r="M44" s="58"/>
      <c r="N44" s="58"/>
      <c r="O44" s="58" t="s">
        <v>107</v>
      </c>
      <c r="P44" s="58" t="s">
        <v>107</v>
      </c>
    </row>
    <row r="45" spans="1:16" ht="103.5" x14ac:dyDescent="0.2">
      <c r="A45" s="177">
        <v>15</v>
      </c>
      <c r="B45" s="54" t="s">
        <v>253</v>
      </c>
      <c r="C45" s="55" t="s">
        <v>1601</v>
      </c>
      <c r="D45" s="56" t="s">
        <v>1602</v>
      </c>
      <c r="E45" s="57" t="s">
        <v>761</v>
      </c>
      <c r="F45" s="58">
        <v>0.06</v>
      </c>
      <c r="G45" s="59">
        <v>1615.54</v>
      </c>
      <c r="H45" s="59">
        <v>590.36</v>
      </c>
      <c r="I45" s="59">
        <v>0.87</v>
      </c>
      <c r="J45" s="58"/>
      <c r="K45" s="59">
        <v>96</v>
      </c>
      <c r="L45" s="59">
        <v>35</v>
      </c>
      <c r="M45" s="58"/>
      <c r="N45" s="58"/>
      <c r="O45" s="58" t="s">
        <v>1603</v>
      </c>
      <c r="P45" s="58" t="s">
        <v>107</v>
      </c>
    </row>
    <row r="46" spans="1:16" ht="22.5" x14ac:dyDescent="0.2">
      <c r="A46" s="177">
        <v>16</v>
      </c>
      <c r="B46" s="54" t="s">
        <v>256</v>
      </c>
      <c r="C46" s="55"/>
      <c r="D46" s="56" t="s">
        <v>1604</v>
      </c>
      <c r="E46" s="57" t="s">
        <v>527</v>
      </c>
      <c r="F46" s="58">
        <v>14</v>
      </c>
      <c r="G46" s="59">
        <v>10.52</v>
      </c>
      <c r="H46" s="58"/>
      <c r="I46" s="58"/>
      <c r="J46" s="58"/>
      <c r="K46" s="59">
        <v>147</v>
      </c>
      <c r="L46" s="58"/>
      <c r="M46" s="58"/>
      <c r="N46" s="58"/>
      <c r="O46" s="58" t="s">
        <v>107</v>
      </c>
      <c r="P46" s="58" t="s">
        <v>107</v>
      </c>
    </row>
    <row r="47" spans="1:16" ht="22.5" x14ac:dyDescent="0.2">
      <c r="A47" s="177">
        <v>17</v>
      </c>
      <c r="B47" s="54" t="s">
        <v>258</v>
      </c>
      <c r="C47" s="55"/>
      <c r="D47" s="56" t="s">
        <v>1605</v>
      </c>
      <c r="E47" s="57" t="s">
        <v>527</v>
      </c>
      <c r="F47" s="58">
        <v>15</v>
      </c>
      <c r="G47" s="59">
        <v>7.88</v>
      </c>
      <c r="H47" s="58"/>
      <c r="I47" s="58"/>
      <c r="J47" s="58"/>
      <c r="K47" s="59">
        <v>118</v>
      </c>
      <c r="L47" s="58"/>
      <c r="M47" s="58"/>
      <c r="N47" s="58"/>
      <c r="O47" s="58" t="s">
        <v>107</v>
      </c>
      <c r="P47" s="58" t="s">
        <v>107</v>
      </c>
    </row>
    <row r="48" spans="1:16" ht="22.5" x14ac:dyDescent="0.2">
      <c r="A48" s="177">
        <v>18</v>
      </c>
      <c r="B48" s="54" t="s">
        <v>261</v>
      </c>
      <c r="C48" s="55"/>
      <c r="D48" s="56" t="s">
        <v>1606</v>
      </c>
      <c r="E48" s="57" t="s">
        <v>527</v>
      </c>
      <c r="F48" s="58">
        <v>11</v>
      </c>
      <c r="G48" s="59">
        <v>4.25</v>
      </c>
      <c r="H48" s="58"/>
      <c r="I48" s="58"/>
      <c r="J48" s="58"/>
      <c r="K48" s="59">
        <v>47</v>
      </c>
      <c r="L48" s="58"/>
      <c r="M48" s="58"/>
      <c r="N48" s="58"/>
      <c r="O48" s="58" t="s">
        <v>107</v>
      </c>
      <c r="P48" s="58" t="s">
        <v>107</v>
      </c>
    </row>
    <row r="49" spans="1:16" ht="22.5" x14ac:dyDescent="0.2">
      <c r="A49" s="177">
        <v>19</v>
      </c>
      <c r="B49" s="54" t="s">
        <v>263</v>
      </c>
      <c r="C49" s="55"/>
      <c r="D49" s="56" t="s">
        <v>1607</v>
      </c>
      <c r="E49" s="57" t="s">
        <v>527</v>
      </c>
      <c r="F49" s="58">
        <v>16</v>
      </c>
      <c r="G49" s="59">
        <v>21.95</v>
      </c>
      <c r="H49" s="58"/>
      <c r="I49" s="58"/>
      <c r="J49" s="58"/>
      <c r="K49" s="59">
        <v>351</v>
      </c>
      <c r="L49" s="58"/>
      <c r="M49" s="58"/>
      <c r="N49" s="58"/>
      <c r="O49" s="58" t="s">
        <v>107</v>
      </c>
      <c r="P49" s="58" t="s">
        <v>107</v>
      </c>
    </row>
    <row r="50" spans="1:16" ht="22.5" x14ac:dyDescent="0.2">
      <c r="A50" s="177">
        <v>20</v>
      </c>
      <c r="B50" s="54" t="s">
        <v>265</v>
      </c>
      <c r="C50" s="55"/>
      <c r="D50" s="56" t="s">
        <v>1608</v>
      </c>
      <c r="E50" s="57" t="s">
        <v>527</v>
      </c>
      <c r="F50" s="58">
        <v>15</v>
      </c>
      <c r="G50" s="59">
        <v>14.55</v>
      </c>
      <c r="H50" s="58"/>
      <c r="I50" s="58"/>
      <c r="J50" s="58"/>
      <c r="K50" s="59">
        <v>218</v>
      </c>
      <c r="L50" s="58"/>
      <c r="M50" s="58"/>
      <c r="N50" s="58"/>
      <c r="O50" s="58" t="s">
        <v>107</v>
      </c>
      <c r="P50" s="58" t="s">
        <v>107</v>
      </c>
    </row>
    <row r="51" spans="1:16" ht="22.5" x14ac:dyDescent="0.2">
      <c r="A51" s="177">
        <v>21</v>
      </c>
      <c r="B51" s="54" t="s">
        <v>268</v>
      </c>
      <c r="C51" s="55"/>
      <c r="D51" s="56" t="s">
        <v>1609</v>
      </c>
      <c r="E51" s="57" t="s">
        <v>527</v>
      </c>
      <c r="F51" s="58">
        <v>10</v>
      </c>
      <c r="G51" s="59">
        <v>4.3600000000000003</v>
      </c>
      <c r="H51" s="58"/>
      <c r="I51" s="58"/>
      <c r="J51" s="58"/>
      <c r="K51" s="59">
        <v>44</v>
      </c>
      <c r="L51" s="58"/>
      <c r="M51" s="58"/>
      <c r="N51" s="58"/>
      <c r="O51" s="58" t="s">
        <v>107</v>
      </c>
      <c r="P51" s="58" t="s">
        <v>107</v>
      </c>
    </row>
    <row r="52" spans="1:16" ht="22.5" x14ac:dyDescent="0.2">
      <c r="A52" s="177">
        <v>22</v>
      </c>
      <c r="B52" s="54" t="s">
        <v>274</v>
      </c>
      <c r="C52" s="55"/>
      <c r="D52" s="56" t="s">
        <v>1610</v>
      </c>
      <c r="E52" s="57" t="s">
        <v>527</v>
      </c>
      <c r="F52" s="58">
        <v>10</v>
      </c>
      <c r="G52" s="59">
        <v>6.28</v>
      </c>
      <c r="H52" s="58"/>
      <c r="I52" s="58"/>
      <c r="J52" s="58"/>
      <c r="K52" s="59">
        <v>63</v>
      </c>
      <c r="L52" s="58"/>
      <c r="M52" s="58"/>
      <c r="N52" s="58"/>
      <c r="O52" s="58" t="s">
        <v>107</v>
      </c>
      <c r="P52" s="58" t="s">
        <v>107</v>
      </c>
    </row>
    <row r="53" spans="1:16" ht="22.5" x14ac:dyDescent="0.2">
      <c r="A53" s="177">
        <v>23</v>
      </c>
      <c r="B53" s="54" t="s">
        <v>279</v>
      </c>
      <c r="C53" s="55"/>
      <c r="D53" s="56" t="s">
        <v>1611</v>
      </c>
      <c r="E53" s="57" t="s">
        <v>527</v>
      </c>
      <c r="F53" s="58">
        <v>30</v>
      </c>
      <c r="G53" s="59">
        <v>2.0299999999999998</v>
      </c>
      <c r="H53" s="58"/>
      <c r="I53" s="58"/>
      <c r="J53" s="58"/>
      <c r="K53" s="59">
        <v>61</v>
      </c>
      <c r="L53" s="58"/>
      <c r="M53" s="58"/>
      <c r="N53" s="58"/>
      <c r="O53" s="58" t="s">
        <v>107</v>
      </c>
      <c r="P53" s="58" t="s">
        <v>107</v>
      </c>
    </row>
    <row r="54" spans="1:16" ht="22.5" x14ac:dyDescent="0.2">
      <c r="A54" s="177">
        <v>24</v>
      </c>
      <c r="B54" s="54" t="s">
        <v>284</v>
      </c>
      <c r="C54" s="55"/>
      <c r="D54" s="56" t="s">
        <v>1612</v>
      </c>
      <c r="E54" s="57" t="s">
        <v>527</v>
      </c>
      <c r="F54" s="58">
        <v>18</v>
      </c>
      <c r="G54" s="59">
        <v>6.15</v>
      </c>
      <c r="H54" s="58"/>
      <c r="I54" s="58"/>
      <c r="J54" s="58"/>
      <c r="K54" s="59">
        <v>111</v>
      </c>
      <c r="L54" s="58"/>
      <c r="M54" s="58"/>
      <c r="N54" s="58"/>
      <c r="O54" s="58" t="s">
        <v>107</v>
      </c>
      <c r="P54" s="58" t="s">
        <v>107</v>
      </c>
    </row>
    <row r="55" spans="1:16" ht="103.5" x14ac:dyDescent="0.2">
      <c r="A55" s="177">
        <v>25</v>
      </c>
      <c r="B55" s="54" t="s">
        <v>286</v>
      </c>
      <c r="C55" s="55" t="s">
        <v>1613</v>
      </c>
      <c r="D55" s="56" t="s">
        <v>1614</v>
      </c>
      <c r="E55" s="57" t="s">
        <v>1014</v>
      </c>
      <c r="F55" s="58">
        <v>3</v>
      </c>
      <c r="G55" s="59">
        <v>88.51</v>
      </c>
      <c r="H55" s="58"/>
      <c r="I55" s="58"/>
      <c r="J55" s="58"/>
      <c r="K55" s="59">
        <v>266</v>
      </c>
      <c r="L55" s="58"/>
      <c r="M55" s="58"/>
      <c r="N55" s="58"/>
      <c r="O55" s="58" t="s">
        <v>107</v>
      </c>
      <c r="P55" s="58" t="s">
        <v>107</v>
      </c>
    </row>
    <row r="56" spans="1:16" ht="103.5" x14ac:dyDescent="0.2">
      <c r="A56" s="177">
        <v>26</v>
      </c>
      <c r="B56" s="54" t="s">
        <v>288</v>
      </c>
      <c r="C56" s="55" t="s">
        <v>1615</v>
      </c>
      <c r="D56" s="56" t="s">
        <v>1616</v>
      </c>
      <c r="E56" s="57" t="s">
        <v>1014</v>
      </c>
      <c r="F56" s="58">
        <v>2.5</v>
      </c>
      <c r="G56" s="59">
        <v>147.93</v>
      </c>
      <c r="H56" s="58"/>
      <c r="I56" s="58"/>
      <c r="J56" s="58"/>
      <c r="K56" s="59">
        <v>370</v>
      </c>
      <c r="L56" s="58"/>
      <c r="M56" s="58"/>
      <c r="N56" s="58"/>
      <c r="O56" s="58" t="s">
        <v>107</v>
      </c>
      <c r="P56" s="58" t="s">
        <v>107</v>
      </c>
    </row>
    <row r="57" spans="1:16" ht="103.5" x14ac:dyDescent="0.2">
      <c r="A57" s="177">
        <v>27</v>
      </c>
      <c r="B57" s="54" t="s">
        <v>293</v>
      </c>
      <c r="C57" s="55" t="s">
        <v>1271</v>
      </c>
      <c r="D57" s="56" t="s">
        <v>1617</v>
      </c>
      <c r="E57" s="57" t="s">
        <v>929</v>
      </c>
      <c r="F57" s="58">
        <v>0.17</v>
      </c>
      <c r="G57" s="59">
        <v>801.29</v>
      </c>
      <c r="H57" s="59">
        <v>204.18</v>
      </c>
      <c r="I57" s="59">
        <v>597.11</v>
      </c>
      <c r="J57" s="59">
        <v>61.19</v>
      </c>
      <c r="K57" s="59">
        <v>137</v>
      </c>
      <c r="L57" s="59">
        <v>35</v>
      </c>
      <c r="M57" s="59">
        <v>102</v>
      </c>
      <c r="N57" s="59">
        <v>10</v>
      </c>
      <c r="O57" s="58" t="s">
        <v>1618</v>
      </c>
      <c r="P57" s="58" t="s">
        <v>1619</v>
      </c>
    </row>
    <row r="58" spans="1:16" ht="103.5" x14ac:dyDescent="0.2">
      <c r="A58" s="177">
        <v>28</v>
      </c>
      <c r="B58" s="54" t="s">
        <v>295</v>
      </c>
      <c r="C58" s="55" t="s">
        <v>1275</v>
      </c>
      <c r="D58" s="56" t="s">
        <v>1620</v>
      </c>
      <c r="E58" s="57" t="s">
        <v>1277</v>
      </c>
      <c r="F58" s="58">
        <v>17</v>
      </c>
      <c r="G58" s="59">
        <v>50.52</v>
      </c>
      <c r="H58" s="59">
        <v>17.100000000000001</v>
      </c>
      <c r="I58" s="58"/>
      <c r="J58" s="58"/>
      <c r="K58" s="59">
        <v>859</v>
      </c>
      <c r="L58" s="59">
        <v>291</v>
      </c>
      <c r="M58" s="58"/>
      <c r="N58" s="58"/>
      <c r="O58" s="58" t="s">
        <v>1621</v>
      </c>
      <c r="P58" s="58" t="s">
        <v>107</v>
      </c>
    </row>
    <row r="59" spans="1:16" ht="103.5" x14ac:dyDescent="0.2">
      <c r="A59" s="177">
        <v>29</v>
      </c>
      <c r="B59" s="54" t="s">
        <v>300</v>
      </c>
      <c r="C59" s="55" t="s">
        <v>1279</v>
      </c>
      <c r="D59" s="56" t="s">
        <v>1280</v>
      </c>
      <c r="E59" s="57" t="s">
        <v>575</v>
      </c>
      <c r="F59" s="58">
        <v>-8.3300000000000006E-3</v>
      </c>
      <c r="G59" s="59">
        <v>3219.2</v>
      </c>
      <c r="H59" s="58"/>
      <c r="I59" s="58"/>
      <c r="J59" s="58"/>
      <c r="K59" s="59">
        <v>-27</v>
      </c>
      <c r="L59" s="58"/>
      <c r="M59" s="58"/>
      <c r="N59" s="58"/>
      <c r="O59" s="58" t="s">
        <v>107</v>
      </c>
      <c r="P59" s="58" t="s">
        <v>107</v>
      </c>
    </row>
    <row r="60" spans="1:16" ht="103.5" x14ac:dyDescent="0.2">
      <c r="A60" s="177">
        <v>30</v>
      </c>
      <c r="B60" s="54" t="s">
        <v>307</v>
      </c>
      <c r="C60" s="55" t="s">
        <v>1281</v>
      </c>
      <c r="D60" s="56" t="s">
        <v>1282</v>
      </c>
      <c r="E60" s="57" t="s">
        <v>575</v>
      </c>
      <c r="F60" s="58">
        <v>-1.0880000000000001E-2</v>
      </c>
      <c r="G60" s="59">
        <v>1836.01</v>
      </c>
      <c r="H60" s="58"/>
      <c r="I60" s="58"/>
      <c r="J60" s="58"/>
      <c r="K60" s="59">
        <v>-20</v>
      </c>
      <c r="L60" s="58"/>
      <c r="M60" s="58"/>
      <c r="N60" s="58"/>
      <c r="O60" s="58" t="s">
        <v>107</v>
      </c>
      <c r="P60" s="58" t="s">
        <v>107</v>
      </c>
    </row>
    <row r="61" spans="1:16" ht="103.5" x14ac:dyDescent="0.2">
      <c r="A61" s="177">
        <v>31</v>
      </c>
      <c r="B61" s="54" t="s">
        <v>310</v>
      </c>
      <c r="C61" s="55" t="s">
        <v>1283</v>
      </c>
      <c r="D61" s="56" t="s">
        <v>1284</v>
      </c>
      <c r="E61" s="57" t="s">
        <v>834</v>
      </c>
      <c r="F61" s="58">
        <v>-30.6</v>
      </c>
      <c r="G61" s="59">
        <v>17.04</v>
      </c>
      <c r="H61" s="58"/>
      <c r="I61" s="58"/>
      <c r="J61" s="58"/>
      <c r="K61" s="59">
        <v>-521</v>
      </c>
      <c r="L61" s="58"/>
      <c r="M61" s="58"/>
      <c r="N61" s="58"/>
      <c r="O61" s="58" t="s">
        <v>107</v>
      </c>
      <c r="P61" s="58" t="s">
        <v>107</v>
      </c>
    </row>
    <row r="62" spans="1:16" ht="22.5" x14ac:dyDescent="0.2">
      <c r="A62" s="177">
        <v>32</v>
      </c>
      <c r="B62" s="54" t="s">
        <v>313</v>
      </c>
      <c r="C62" s="55"/>
      <c r="D62" s="56" t="s">
        <v>1286</v>
      </c>
      <c r="E62" s="57" t="s">
        <v>527</v>
      </c>
      <c r="F62" s="58">
        <v>2</v>
      </c>
      <c r="G62" s="59">
        <v>37.5</v>
      </c>
      <c r="H62" s="58"/>
      <c r="I62" s="58"/>
      <c r="J62" s="58"/>
      <c r="K62" s="59">
        <v>75</v>
      </c>
      <c r="L62" s="58"/>
      <c r="M62" s="58"/>
      <c r="N62" s="58"/>
      <c r="O62" s="58" t="s">
        <v>107</v>
      </c>
      <c r="P62" s="58" t="s">
        <v>107</v>
      </c>
    </row>
    <row r="63" spans="1:16" ht="45" x14ac:dyDescent="0.2">
      <c r="A63" s="177">
        <v>33</v>
      </c>
      <c r="B63" s="54" t="s">
        <v>315</v>
      </c>
      <c r="C63" s="55"/>
      <c r="D63" s="56" t="s">
        <v>1287</v>
      </c>
      <c r="E63" s="57" t="s">
        <v>1014</v>
      </c>
      <c r="F63" s="58">
        <v>0.55000000000000004</v>
      </c>
      <c r="G63" s="59">
        <v>0.75</v>
      </c>
      <c r="H63" s="58"/>
      <c r="I63" s="58"/>
      <c r="J63" s="58"/>
      <c r="K63" s="58"/>
      <c r="L63" s="58"/>
      <c r="M63" s="58"/>
      <c r="N63" s="58"/>
      <c r="O63" s="58" t="s">
        <v>107</v>
      </c>
      <c r="P63" s="58" t="s">
        <v>107</v>
      </c>
    </row>
    <row r="64" spans="1:16" ht="19.149999999999999" customHeight="1" x14ac:dyDescent="0.2">
      <c r="A64" s="647" t="s">
        <v>1041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</row>
    <row r="65" spans="1:16" ht="22.5" x14ac:dyDescent="0.2">
      <c r="A65" s="177">
        <v>34</v>
      </c>
      <c r="B65" s="54" t="s">
        <v>758</v>
      </c>
      <c r="C65" s="55"/>
      <c r="D65" s="56" t="s">
        <v>1622</v>
      </c>
      <c r="E65" s="57" t="s">
        <v>527</v>
      </c>
      <c r="F65" s="58">
        <v>4</v>
      </c>
      <c r="G65" s="59">
        <v>5.0199999999999996</v>
      </c>
      <c r="H65" s="58"/>
      <c r="I65" s="58"/>
      <c r="J65" s="58"/>
      <c r="K65" s="59">
        <v>20</v>
      </c>
      <c r="L65" s="58"/>
      <c r="M65" s="58"/>
      <c r="N65" s="58"/>
      <c r="O65" s="58" t="s">
        <v>107</v>
      </c>
      <c r="P65" s="58" t="s">
        <v>107</v>
      </c>
    </row>
    <row r="66" spans="1:16" ht="22.5" x14ac:dyDescent="0.2">
      <c r="A66" s="177">
        <v>35</v>
      </c>
      <c r="B66" s="54" t="s">
        <v>353</v>
      </c>
      <c r="C66" s="55"/>
      <c r="D66" s="56" t="s">
        <v>1591</v>
      </c>
      <c r="E66" s="57" t="s">
        <v>527</v>
      </c>
      <c r="F66" s="58">
        <v>1</v>
      </c>
      <c r="G66" s="59">
        <v>11.06</v>
      </c>
      <c r="H66" s="58"/>
      <c r="I66" s="58"/>
      <c r="J66" s="58"/>
      <c r="K66" s="59">
        <v>11</v>
      </c>
      <c r="L66" s="58"/>
      <c r="M66" s="58"/>
      <c r="N66" s="58"/>
      <c r="O66" s="58" t="s">
        <v>107</v>
      </c>
      <c r="P66" s="58" t="s">
        <v>107</v>
      </c>
    </row>
    <row r="67" spans="1:16" ht="22.5" x14ac:dyDescent="0.2">
      <c r="A67" s="177">
        <v>36</v>
      </c>
      <c r="B67" s="54" t="s">
        <v>358</v>
      </c>
      <c r="C67" s="55"/>
      <c r="D67" s="56" t="s">
        <v>1605</v>
      </c>
      <c r="E67" s="57" t="s">
        <v>527</v>
      </c>
      <c r="F67" s="58">
        <v>2</v>
      </c>
      <c r="G67" s="59">
        <v>7.88</v>
      </c>
      <c r="H67" s="58"/>
      <c r="I67" s="58"/>
      <c r="J67" s="58"/>
      <c r="K67" s="59">
        <v>16</v>
      </c>
      <c r="L67" s="58"/>
      <c r="M67" s="58"/>
      <c r="N67" s="58"/>
      <c r="O67" s="58" t="s">
        <v>107</v>
      </c>
      <c r="P67" s="58" t="s">
        <v>107</v>
      </c>
    </row>
    <row r="68" spans="1:16" ht="22.5" x14ac:dyDescent="0.2">
      <c r="A68" s="177">
        <v>37</v>
      </c>
      <c r="B68" s="54" t="s">
        <v>364</v>
      </c>
      <c r="C68" s="55"/>
      <c r="D68" s="56" t="s">
        <v>1606</v>
      </c>
      <c r="E68" s="57" t="s">
        <v>527</v>
      </c>
      <c r="F68" s="58">
        <v>10</v>
      </c>
      <c r="G68" s="59">
        <v>4.25</v>
      </c>
      <c r="H68" s="58"/>
      <c r="I68" s="58"/>
      <c r="J68" s="58"/>
      <c r="K68" s="59">
        <v>43</v>
      </c>
      <c r="L68" s="58"/>
      <c r="M68" s="58"/>
      <c r="N68" s="58"/>
      <c r="O68" s="58" t="s">
        <v>107</v>
      </c>
      <c r="P68" s="58" t="s">
        <v>107</v>
      </c>
    </row>
    <row r="69" spans="1:16" ht="22.5" x14ac:dyDescent="0.2">
      <c r="A69" s="177">
        <v>38</v>
      </c>
      <c r="B69" s="54" t="s">
        <v>368</v>
      </c>
      <c r="C69" s="55"/>
      <c r="D69" s="56" t="s">
        <v>1609</v>
      </c>
      <c r="E69" s="57" t="s">
        <v>527</v>
      </c>
      <c r="F69" s="58">
        <v>6</v>
      </c>
      <c r="G69" s="59">
        <v>4.3600000000000003</v>
      </c>
      <c r="H69" s="58"/>
      <c r="I69" s="58"/>
      <c r="J69" s="58"/>
      <c r="K69" s="59">
        <v>26</v>
      </c>
      <c r="L69" s="58"/>
      <c r="M69" s="58"/>
      <c r="N69" s="58"/>
      <c r="O69" s="58" t="s">
        <v>107</v>
      </c>
      <c r="P69" s="58" t="s">
        <v>107</v>
      </c>
    </row>
    <row r="70" spans="1:16" ht="22.5" x14ac:dyDescent="0.2">
      <c r="A70" s="177">
        <v>39</v>
      </c>
      <c r="B70" s="54" t="s">
        <v>371</v>
      </c>
      <c r="C70" s="55"/>
      <c r="D70" s="56" t="s">
        <v>1610</v>
      </c>
      <c r="E70" s="57" t="s">
        <v>527</v>
      </c>
      <c r="F70" s="58">
        <v>1</v>
      </c>
      <c r="G70" s="59">
        <v>6.28</v>
      </c>
      <c r="H70" s="58"/>
      <c r="I70" s="58"/>
      <c r="J70" s="58"/>
      <c r="K70" s="59">
        <v>6</v>
      </c>
      <c r="L70" s="58"/>
      <c r="M70" s="58"/>
      <c r="N70" s="58"/>
      <c r="O70" s="58" t="s">
        <v>107</v>
      </c>
      <c r="P70" s="58" t="s">
        <v>107</v>
      </c>
    </row>
    <row r="71" spans="1:16" ht="22.5" x14ac:dyDescent="0.2">
      <c r="A71" s="177">
        <v>40</v>
      </c>
      <c r="B71" s="54" t="s">
        <v>372</v>
      </c>
      <c r="C71" s="55"/>
      <c r="D71" s="56" t="s">
        <v>1611</v>
      </c>
      <c r="E71" s="57" t="s">
        <v>527</v>
      </c>
      <c r="F71" s="58">
        <v>11</v>
      </c>
      <c r="G71" s="59">
        <v>2.0299999999999998</v>
      </c>
      <c r="H71" s="58"/>
      <c r="I71" s="58"/>
      <c r="J71" s="58"/>
      <c r="K71" s="59">
        <v>22</v>
      </c>
      <c r="L71" s="58"/>
      <c r="M71" s="58"/>
      <c r="N71" s="58"/>
      <c r="O71" s="58" t="s">
        <v>107</v>
      </c>
      <c r="P71" s="58" t="s">
        <v>107</v>
      </c>
    </row>
    <row r="72" spans="1:16" ht="103.5" x14ac:dyDescent="0.2">
      <c r="A72" s="177">
        <v>41</v>
      </c>
      <c r="B72" s="54" t="s">
        <v>378</v>
      </c>
      <c r="C72" s="55" t="s">
        <v>1597</v>
      </c>
      <c r="D72" s="56" t="s">
        <v>1598</v>
      </c>
      <c r="E72" s="57" t="s">
        <v>525</v>
      </c>
      <c r="F72" s="58">
        <v>50</v>
      </c>
      <c r="G72" s="59">
        <v>2.58</v>
      </c>
      <c r="H72" s="58"/>
      <c r="I72" s="58"/>
      <c r="J72" s="58"/>
      <c r="K72" s="59">
        <v>129</v>
      </c>
      <c r="L72" s="58"/>
      <c r="M72" s="58"/>
      <c r="N72" s="58"/>
      <c r="O72" s="58" t="s">
        <v>107</v>
      </c>
      <c r="P72" s="58" t="s">
        <v>107</v>
      </c>
    </row>
    <row r="73" spans="1:16" ht="103.5" x14ac:dyDescent="0.2">
      <c r="A73" s="177">
        <v>42</v>
      </c>
      <c r="B73" s="54" t="s">
        <v>381</v>
      </c>
      <c r="C73" s="55" t="s">
        <v>1599</v>
      </c>
      <c r="D73" s="56" t="s">
        <v>1600</v>
      </c>
      <c r="E73" s="57" t="s">
        <v>525</v>
      </c>
      <c r="F73" s="58">
        <v>50</v>
      </c>
      <c r="G73" s="59">
        <v>0.69</v>
      </c>
      <c r="H73" s="58"/>
      <c r="I73" s="58"/>
      <c r="J73" s="58"/>
      <c r="K73" s="59">
        <v>35</v>
      </c>
      <c r="L73" s="58"/>
      <c r="M73" s="58"/>
      <c r="N73" s="58"/>
      <c r="O73" s="58" t="s">
        <v>107</v>
      </c>
      <c r="P73" s="58" t="s">
        <v>107</v>
      </c>
    </row>
    <row r="74" spans="1:16" ht="103.5" x14ac:dyDescent="0.2">
      <c r="A74" s="177">
        <v>43</v>
      </c>
      <c r="B74" s="54" t="s">
        <v>533</v>
      </c>
      <c r="C74" s="55" t="s">
        <v>1601</v>
      </c>
      <c r="D74" s="56" t="s">
        <v>1623</v>
      </c>
      <c r="E74" s="57" t="s">
        <v>761</v>
      </c>
      <c r="F74" s="58">
        <v>0.01</v>
      </c>
      <c r="G74" s="59">
        <v>1615.54</v>
      </c>
      <c r="H74" s="59">
        <v>590.36</v>
      </c>
      <c r="I74" s="59">
        <v>0.87</v>
      </c>
      <c r="J74" s="58"/>
      <c r="K74" s="59">
        <v>16</v>
      </c>
      <c r="L74" s="59">
        <v>6</v>
      </c>
      <c r="M74" s="58"/>
      <c r="N74" s="58"/>
      <c r="O74" s="58" t="s">
        <v>1624</v>
      </c>
      <c r="P74" s="58" t="s">
        <v>107</v>
      </c>
    </row>
    <row r="75" spans="1:16" x14ac:dyDescent="0.2">
      <c r="A75" s="646" t="s">
        <v>473</v>
      </c>
      <c r="B75" s="645"/>
      <c r="C75" s="645"/>
      <c r="D75" s="645"/>
      <c r="E75" s="645"/>
      <c r="F75" s="645"/>
      <c r="G75" s="645"/>
      <c r="H75" s="645"/>
      <c r="I75" s="645"/>
      <c r="J75" s="645"/>
      <c r="K75" s="58">
        <v>4857</v>
      </c>
      <c r="L75" s="58">
        <v>382</v>
      </c>
      <c r="M75" s="58">
        <v>105</v>
      </c>
      <c r="N75" s="58">
        <v>10</v>
      </c>
      <c r="O75" s="58">
        <v>40.119999999999997</v>
      </c>
      <c r="P75" s="58">
        <v>1</v>
      </c>
    </row>
    <row r="76" spans="1:16" x14ac:dyDescent="0.2">
      <c r="A76" s="646" t="s">
        <v>461</v>
      </c>
      <c r="B76" s="645"/>
      <c r="C76" s="645"/>
      <c r="D76" s="645"/>
      <c r="E76" s="645"/>
      <c r="F76" s="645"/>
      <c r="G76" s="645"/>
      <c r="H76" s="645"/>
      <c r="I76" s="645"/>
      <c r="J76" s="645"/>
      <c r="K76" s="58">
        <v>436</v>
      </c>
      <c r="L76" s="58"/>
      <c r="M76" s="58"/>
      <c r="N76" s="58"/>
      <c r="O76" s="58"/>
      <c r="P76" s="58"/>
    </row>
    <row r="77" spans="1:16" x14ac:dyDescent="0.2">
      <c r="A77" s="646" t="s">
        <v>462</v>
      </c>
      <c r="B77" s="645"/>
      <c r="C77" s="645"/>
      <c r="D77" s="645"/>
      <c r="E77" s="645"/>
      <c r="F77" s="645"/>
      <c r="G77" s="645"/>
      <c r="H77" s="645"/>
      <c r="I77" s="645"/>
      <c r="J77" s="645"/>
      <c r="K77" s="58">
        <v>274</v>
      </c>
      <c r="L77" s="58"/>
      <c r="M77" s="58"/>
      <c r="N77" s="58"/>
      <c r="O77" s="58"/>
      <c r="P77" s="58"/>
    </row>
    <row r="78" spans="1:16" x14ac:dyDescent="0.2">
      <c r="A78" s="644" t="s">
        <v>474</v>
      </c>
      <c r="B78" s="645"/>
      <c r="C78" s="645"/>
      <c r="D78" s="645"/>
      <c r="E78" s="645"/>
      <c r="F78" s="645"/>
      <c r="G78" s="645"/>
      <c r="H78" s="645"/>
      <c r="I78" s="645"/>
      <c r="J78" s="645"/>
      <c r="K78" s="58"/>
      <c r="L78" s="58"/>
      <c r="M78" s="58"/>
      <c r="N78" s="58"/>
      <c r="O78" s="58"/>
      <c r="P78" s="58"/>
    </row>
    <row r="79" spans="1:16" x14ac:dyDescent="0.2">
      <c r="A79" s="646" t="s">
        <v>346</v>
      </c>
      <c r="B79" s="645"/>
      <c r="C79" s="645"/>
      <c r="D79" s="645"/>
      <c r="E79" s="645"/>
      <c r="F79" s="645"/>
      <c r="G79" s="645"/>
      <c r="H79" s="645"/>
      <c r="I79" s="645"/>
      <c r="J79" s="645"/>
      <c r="K79" s="58">
        <v>5567</v>
      </c>
      <c r="L79" s="58"/>
      <c r="M79" s="58"/>
      <c r="N79" s="58"/>
      <c r="O79" s="58">
        <v>40.119999999999997</v>
      </c>
      <c r="P79" s="58">
        <v>1</v>
      </c>
    </row>
    <row r="80" spans="1:16" x14ac:dyDescent="0.2">
      <c r="A80" s="707" t="s">
        <v>347</v>
      </c>
      <c r="B80" s="708"/>
      <c r="C80" s="708"/>
      <c r="D80" s="708"/>
      <c r="E80" s="708"/>
      <c r="F80" s="708"/>
      <c r="G80" s="708"/>
      <c r="H80" s="708"/>
      <c r="I80" s="708"/>
      <c r="J80" s="709"/>
      <c r="K80" s="58">
        <f>K79*6.96</f>
        <v>38746.32</v>
      </c>
      <c r="L80" s="58"/>
      <c r="M80" s="58"/>
      <c r="N80" s="58"/>
      <c r="O80" s="58"/>
      <c r="P80" s="58"/>
    </row>
    <row r="81" spans="1:16" x14ac:dyDescent="0.2">
      <c r="A81" s="646" t="s">
        <v>348</v>
      </c>
      <c r="B81" s="645"/>
      <c r="C81" s="645"/>
      <c r="D81" s="645"/>
      <c r="E81" s="645"/>
      <c r="F81" s="645"/>
      <c r="G81" s="645"/>
      <c r="H81" s="645"/>
      <c r="I81" s="645"/>
      <c r="J81" s="645"/>
      <c r="K81" s="173">
        <f>K80*1.1532377</f>
        <v>44683.716960263999</v>
      </c>
      <c r="L81" s="58"/>
      <c r="M81" s="58"/>
      <c r="N81" s="58"/>
      <c r="O81" s="58"/>
      <c r="P81" s="58"/>
    </row>
    <row r="82" spans="1:16" x14ac:dyDescent="0.2">
      <c r="A82" s="646" t="s">
        <v>349</v>
      </c>
      <c r="B82" s="645"/>
      <c r="C82" s="645"/>
      <c r="D82" s="645"/>
      <c r="E82" s="645"/>
      <c r="F82" s="645"/>
      <c r="G82" s="645"/>
      <c r="H82" s="645"/>
      <c r="I82" s="645"/>
      <c r="J82" s="645"/>
      <c r="K82" s="173">
        <f>K81*0.845</f>
        <v>37757.740831423078</v>
      </c>
      <c r="L82" s="58"/>
      <c r="M82" s="58"/>
      <c r="N82" s="58"/>
      <c r="O82" s="58"/>
      <c r="P82" s="58"/>
    </row>
    <row r="83" spans="1:16" ht="12.75" customHeight="1" x14ac:dyDescent="0.2">
      <c r="A83" s="644" t="s">
        <v>48</v>
      </c>
      <c r="B83" s="645"/>
      <c r="C83" s="645"/>
      <c r="D83" s="645"/>
      <c r="E83" s="645"/>
      <c r="F83" s="645"/>
      <c r="G83" s="645"/>
      <c r="H83" s="645"/>
      <c r="I83" s="645"/>
      <c r="J83" s="645"/>
      <c r="K83" s="173">
        <f>K82*0.2</f>
        <v>7551.5481662846159</v>
      </c>
      <c r="L83" s="58"/>
      <c r="M83" s="58"/>
      <c r="N83" s="58"/>
      <c r="O83" s="58"/>
      <c r="P83" s="58"/>
    </row>
    <row r="84" spans="1:16" ht="12.75" customHeight="1" x14ac:dyDescent="0.2">
      <c r="A84" s="644" t="s">
        <v>514</v>
      </c>
      <c r="B84" s="645"/>
      <c r="C84" s="645"/>
      <c r="D84" s="645"/>
      <c r="E84" s="645"/>
      <c r="F84" s="645"/>
      <c r="G84" s="645"/>
      <c r="H84" s="645"/>
      <c r="I84" s="645"/>
      <c r="J84" s="645"/>
      <c r="K84" s="173">
        <f>K82+K83</f>
        <v>45309.288997707692</v>
      </c>
      <c r="L84" s="58"/>
      <c r="M84" s="58"/>
      <c r="N84" s="58"/>
      <c r="O84" s="58"/>
      <c r="P84" s="58"/>
    </row>
    <row r="89" spans="1:16" x14ac:dyDescent="0.2">
      <c r="B89" s="122" t="s">
        <v>506</v>
      </c>
      <c r="C89" s="123"/>
      <c r="D89" s="124"/>
      <c r="E89"/>
      <c r="F89"/>
      <c r="G89"/>
      <c r="H89"/>
      <c r="I89"/>
      <c r="J89"/>
      <c r="K89"/>
      <c r="L89"/>
      <c r="M89"/>
    </row>
    <row r="90" spans="1:16" x14ac:dyDescent="0.2">
      <c r="B90" s="122"/>
      <c r="C90" s="123"/>
      <c r="D90" s="124"/>
      <c r="E90"/>
      <c r="F90"/>
      <c r="G90"/>
      <c r="H90"/>
      <c r="I90"/>
      <c r="J90"/>
      <c r="K90"/>
      <c r="L90"/>
      <c r="M90"/>
    </row>
    <row r="91" spans="1:16" x14ac:dyDescent="0.2">
      <c r="B91" s="122" t="s">
        <v>505</v>
      </c>
      <c r="C91" s="123"/>
      <c r="D91" s="124"/>
      <c r="E91"/>
      <c r="F91"/>
      <c r="G91"/>
      <c r="H91"/>
      <c r="I91"/>
      <c r="J91"/>
      <c r="K91"/>
      <c r="L91"/>
      <c r="M91"/>
    </row>
  </sheetData>
  <mergeCells count="58"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B10:G12"/>
    <mergeCell ref="M10:P10"/>
    <mergeCell ref="M11:P11"/>
    <mergeCell ref="M12:P12"/>
    <mergeCell ref="M13:P13"/>
    <mergeCell ref="M14:P14"/>
    <mergeCell ref="I16:J17"/>
    <mergeCell ref="K16:L17"/>
    <mergeCell ref="M16:P16"/>
    <mergeCell ref="M17:N17"/>
    <mergeCell ref="O17:P17"/>
    <mergeCell ref="A25:B25"/>
    <mergeCell ref="C25:C28"/>
    <mergeCell ref="D25:D28"/>
    <mergeCell ref="E25:E28"/>
    <mergeCell ref="F25:F28"/>
    <mergeCell ref="A26:A28"/>
    <mergeCell ref="B26:B28"/>
    <mergeCell ref="I18:J18"/>
    <mergeCell ref="K18:L18"/>
    <mergeCell ref="M18:N18"/>
    <mergeCell ref="O18:P18"/>
    <mergeCell ref="B23:P23"/>
    <mergeCell ref="G26:G28"/>
    <mergeCell ref="H26:J26"/>
    <mergeCell ref="K26:K28"/>
    <mergeCell ref="N27:N28"/>
    <mergeCell ref="G25:J25"/>
    <mergeCell ref="K25:N25"/>
    <mergeCell ref="O25:O28"/>
    <mergeCell ref="P25:P28"/>
    <mergeCell ref="L26:N26"/>
    <mergeCell ref="H27:H28"/>
    <mergeCell ref="I27:I28"/>
    <mergeCell ref="J27:J28"/>
    <mergeCell ref="L27:L28"/>
    <mergeCell ref="M27:M28"/>
    <mergeCell ref="A84:J84"/>
    <mergeCell ref="A30:P30"/>
    <mergeCell ref="A64:P64"/>
    <mergeCell ref="A75:J75"/>
    <mergeCell ref="A76:J76"/>
    <mergeCell ref="A77:J77"/>
    <mergeCell ref="A78:J78"/>
    <mergeCell ref="A79:J79"/>
    <mergeCell ref="A80:J80"/>
    <mergeCell ref="A81:J81"/>
    <mergeCell ref="A82:J82"/>
    <mergeCell ref="A83:J83"/>
  </mergeCells>
  <pageMargins left="0.19685039370078741" right="0.19685039370078741" top="0.39370078740157483" bottom="0.39370078740157483" header="0.19685039370078741" footer="0.19685039370078741"/>
  <pageSetup paperSize="9" scale="68" fitToHeight="1000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15" zoomScaleNormal="100" zoomScaleSheetLayoutView="100" workbookViewId="0">
      <selection activeCell="K26" sqref="K26"/>
    </sheetView>
  </sheetViews>
  <sheetFormatPr defaultColWidth="8.5703125" defaultRowHeight="15" x14ac:dyDescent="0.25"/>
  <cols>
    <col min="1" max="1" width="8.5703125" style="185" customWidth="1"/>
    <col min="2" max="2" width="9.140625" style="185" customWidth="1"/>
    <col min="3" max="3" width="32.140625" style="185" customWidth="1"/>
    <col min="4" max="4" width="9.140625" style="185" customWidth="1"/>
    <col min="5" max="5" width="14.28515625" style="185" customWidth="1"/>
    <col min="6" max="6" width="13.42578125" style="185" customWidth="1"/>
    <col min="7" max="7" width="22.85546875" style="185" customWidth="1"/>
    <col min="8" max="8" width="16.85546875" style="185" hidden="1" customWidth="1"/>
    <col min="9" max="9" width="14.5703125" style="185" hidden="1" customWidth="1"/>
    <col min="10" max="10" width="12.42578125" style="185" customWidth="1"/>
    <col min="11" max="11" width="13.42578125" style="185" customWidth="1"/>
    <col min="12" max="255" width="9.140625" style="185" customWidth="1"/>
    <col min="256" max="16384" width="8.5703125" style="185"/>
  </cols>
  <sheetData>
    <row r="1" spans="1:7" x14ac:dyDescent="0.25">
      <c r="E1" s="186" t="s">
        <v>475</v>
      </c>
    </row>
    <row r="2" spans="1:7" x14ac:dyDescent="0.25">
      <c r="E2" s="186" t="s">
        <v>476</v>
      </c>
    </row>
    <row r="3" spans="1:7" x14ac:dyDescent="0.25">
      <c r="E3" s="186" t="s">
        <v>477</v>
      </c>
    </row>
    <row r="4" spans="1:7" x14ac:dyDescent="0.25">
      <c r="G4" s="187" t="s">
        <v>53</v>
      </c>
    </row>
    <row r="5" spans="1:7" x14ac:dyDescent="0.25">
      <c r="E5" s="721" t="s">
        <v>54</v>
      </c>
      <c r="F5" s="722"/>
      <c r="G5" s="188" t="s">
        <v>55</v>
      </c>
    </row>
    <row r="6" spans="1:7" x14ac:dyDescent="0.25">
      <c r="A6" s="189" t="s">
        <v>478</v>
      </c>
      <c r="B6" s="190"/>
      <c r="C6" s="189"/>
      <c r="D6" s="189"/>
      <c r="E6" s="189"/>
      <c r="F6" s="191"/>
      <c r="G6" s="192"/>
    </row>
    <row r="7" spans="1:7" s="194" customFormat="1" ht="55.5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69.75" customHeight="1" x14ac:dyDescent="0.2">
      <c r="A8" s="723" t="str">
        <f>'[3]КС2-2.'!B8</f>
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6" customFormat="1" ht="22.5" customHeight="1" x14ac:dyDescent="0.2">
      <c r="A9" s="724" t="s">
        <v>479</v>
      </c>
      <c r="B9" s="724"/>
      <c r="C9" s="724"/>
      <c r="D9" s="724"/>
      <c r="E9" s="724"/>
      <c r="F9" s="725"/>
      <c r="G9" s="195"/>
    </row>
    <row r="10" spans="1:7" s="196" customFormat="1" ht="36" customHeight="1" x14ac:dyDescent="0.2">
      <c r="A10" s="724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4"/>
      <c r="C10" s="724"/>
      <c r="D10" s="724"/>
      <c r="E10" s="724"/>
      <c r="F10" s="724"/>
      <c r="G10" s="197"/>
    </row>
    <row r="11" spans="1:7" ht="25.5" customHeight="1" x14ac:dyDescent="0.25">
      <c r="A11" s="720"/>
      <c r="B11" s="720"/>
      <c r="C11" s="720"/>
      <c r="D11" s="720"/>
      <c r="E11" s="720"/>
      <c r="F11" s="720"/>
      <c r="G11" s="197"/>
    </row>
    <row r="12" spans="1:7" ht="13.15" customHeight="1" x14ac:dyDescent="0.25">
      <c r="A12" s="198"/>
      <c r="B12" s="199"/>
      <c r="C12" s="203"/>
      <c r="D12" s="198"/>
      <c r="E12" s="198"/>
      <c r="F12" s="203" t="s">
        <v>60</v>
      </c>
      <c r="G12" s="227"/>
    </row>
    <row r="13" spans="1:7" x14ac:dyDescent="0.25">
      <c r="A13" s="202"/>
      <c r="B13" s="199"/>
      <c r="C13" s="714" t="s">
        <v>480</v>
      </c>
      <c r="D13" s="714"/>
      <c r="E13" s="715"/>
      <c r="F13" s="204" t="s">
        <v>62</v>
      </c>
      <c r="G13" s="205" t="str">
        <f>'[3]КС2-1.'!M12</f>
        <v>401849</v>
      </c>
    </row>
    <row r="14" spans="1:7" x14ac:dyDescent="0.25">
      <c r="A14" s="198"/>
      <c r="B14" s="199"/>
      <c r="C14" s="203"/>
      <c r="D14" s="206"/>
      <c r="E14" s="198"/>
      <c r="F14" s="222" t="s">
        <v>63</v>
      </c>
      <c r="G14" s="208" t="s">
        <v>503</v>
      </c>
    </row>
    <row r="15" spans="1:7" x14ac:dyDescent="0.25">
      <c r="A15" s="209"/>
      <c r="B15" s="209"/>
      <c r="C15" s="209"/>
      <c r="D15" s="209"/>
      <c r="E15" s="209"/>
      <c r="F15" s="209"/>
      <c r="G15" s="209"/>
    </row>
    <row r="16" spans="1:7" ht="18.75" customHeight="1" x14ac:dyDescent="0.25">
      <c r="A16" s="209"/>
      <c r="B16" s="209"/>
      <c r="C16" s="210"/>
      <c r="D16" s="716" t="s">
        <v>481</v>
      </c>
      <c r="E16" s="717" t="s">
        <v>66</v>
      </c>
      <c r="F16" s="719" t="s">
        <v>67</v>
      </c>
      <c r="G16" s="719"/>
    </row>
    <row r="17" spans="1:8" ht="24.75" customHeight="1" x14ac:dyDescent="0.25">
      <c r="A17" s="209"/>
      <c r="B17" s="238"/>
      <c r="C17" s="210"/>
      <c r="D17" s="716"/>
      <c r="E17" s="718"/>
      <c r="F17" s="212" t="s">
        <v>68</v>
      </c>
      <c r="G17" s="212" t="s">
        <v>69</v>
      </c>
    </row>
    <row r="18" spans="1:8" ht="15.75" x14ac:dyDescent="0.25">
      <c r="A18" s="209"/>
      <c r="B18" s="209"/>
      <c r="C18" s="213"/>
      <c r="D18" s="214">
        <v>4</v>
      </c>
      <c r="E18" s="215" t="s">
        <v>2207</v>
      </c>
      <c r="F18" s="216" t="s">
        <v>2206</v>
      </c>
      <c r="G18" s="217" t="s">
        <v>2207</v>
      </c>
    </row>
    <row r="19" spans="1:8" ht="15.75" x14ac:dyDescent="0.25">
      <c r="A19" s="209"/>
      <c r="B19" s="209"/>
      <c r="C19" s="218" t="s">
        <v>482</v>
      </c>
      <c r="D19" s="209"/>
      <c r="E19" s="209"/>
      <c r="F19" s="209"/>
      <c r="G19" s="209"/>
    </row>
    <row r="20" spans="1:8" ht="15.75" x14ac:dyDescent="0.25">
      <c r="A20" s="209"/>
      <c r="B20" s="209"/>
      <c r="C20" s="219" t="s">
        <v>483</v>
      </c>
      <c r="D20" s="209"/>
      <c r="E20" s="209"/>
      <c r="F20" s="209"/>
      <c r="G20" s="209"/>
    </row>
    <row r="21" spans="1:8" ht="13.15" customHeight="1" x14ac:dyDescent="0.25">
      <c r="A21" s="716" t="s">
        <v>484</v>
      </c>
      <c r="B21" s="716" t="s">
        <v>485</v>
      </c>
      <c r="C21" s="716"/>
      <c r="D21" s="716" t="s">
        <v>53</v>
      </c>
      <c r="E21" s="716" t="s">
        <v>486</v>
      </c>
      <c r="F21" s="716"/>
      <c r="G21" s="716"/>
    </row>
    <row r="22" spans="1:8" ht="33.75" x14ac:dyDescent="0.25">
      <c r="A22" s="716"/>
      <c r="B22" s="716"/>
      <c r="C22" s="716"/>
      <c r="D22" s="716"/>
      <c r="E22" s="220" t="s">
        <v>487</v>
      </c>
      <c r="F22" s="220" t="s">
        <v>488</v>
      </c>
      <c r="G22" s="220" t="s">
        <v>489</v>
      </c>
    </row>
    <row r="23" spans="1:8" ht="13.15" customHeight="1" x14ac:dyDescent="0.25">
      <c r="A23" s="221">
        <v>1</v>
      </c>
      <c r="B23" s="712">
        <v>2</v>
      </c>
      <c r="C23" s="712"/>
      <c r="D23" s="222">
        <v>3</v>
      </c>
      <c r="E23" s="223">
        <v>4</v>
      </c>
      <c r="F23" s="223">
        <v>5</v>
      </c>
      <c r="G23" s="223">
        <v>6</v>
      </c>
    </row>
    <row r="24" spans="1:8" ht="36" customHeight="1" x14ac:dyDescent="0.25">
      <c r="A24" s="222"/>
      <c r="B24" s="713" t="s">
        <v>490</v>
      </c>
      <c r="C24" s="713"/>
      <c r="D24" s="224"/>
      <c r="E24" s="225">
        <f>SUM(E26:E37)</f>
        <v>17203569.103189521</v>
      </c>
      <c r="F24" s="225">
        <f t="shared" ref="F24" si="0">SUM(F26:F37)</f>
        <v>17203569.103189521</v>
      </c>
      <c r="G24" s="225">
        <f>SUM(G26:G44)</f>
        <v>7644374.040000001</v>
      </c>
      <c r="H24" s="225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5">
      <c r="A25" s="222"/>
      <c r="B25" s="713" t="s">
        <v>491</v>
      </c>
      <c r="C25" s="713"/>
      <c r="D25" s="224"/>
      <c r="E25" s="225"/>
      <c r="F25" s="225"/>
      <c r="G25" s="240"/>
      <c r="H25" s="226"/>
    </row>
    <row r="26" spans="1:8" s="347" customFormat="1" ht="12" x14ac:dyDescent="0.2">
      <c r="A26" s="330">
        <v>1</v>
      </c>
      <c r="B26" s="731" t="s">
        <v>492</v>
      </c>
      <c r="C26" s="731"/>
      <c r="D26" s="343"/>
      <c r="E26" s="344">
        <v>565697.81000000006</v>
      </c>
      <c r="F26" s="344">
        <v>565697.81000000006</v>
      </c>
      <c r="G26" s="345"/>
      <c r="H26" s="346"/>
    </row>
    <row r="27" spans="1:8" s="347" customFormat="1" ht="12" x14ac:dyDescent="0.2">
      <c r="A27" s="330">
        <v>2</v>
      </c>
      <c r="B27" s="731" t="s">
        <v>493</v>
      </c>
      <c r="C27" s="731"/>
      <c r="D27" s="343"/>
      <c r="E27" s="344">
        <v>1620714.2</v>
      </c>
      <c r="F27" s="344">
        <v>1620714.2</v>
      </c>
      <c r="G27" s="345"/>
      <c r="H27" s="346"/>
    </row>
    <row r="28" spans="1:8" s="347" customFormat="1" ht="12" x14ac:dyDescent="0.2">
      <c r="A28" s="330">
        <v>3</v>
      </c>
      <c r="B28" s="731" t="s">
        <v>1090</v>
      </c>
      <c r="C28" s="731"/>
      <c r="D28" s="343"/>
      <c r="E28" s="344">
        <f t="shared" ref="E28:E31" si="1">F28</f>
        <v>2102225.21</v>
      </c>
      <c r="F28" s="344">
        <v>2102225.21</v>
      </c>
      <c r="G28" s="345"/>
      <c r="H28" s="346"/>
    </row>
    <row r="29" spans="1:8" s="347" customFormat="1" ht="12" x14ac:dyDescent="0.2">
      <c r="A29" s="330">
        <v>4</v>
      </c>
      <c r="B29" s="731" t="s">
        <v>1091</v>
      </c>
      <c r="C29" s="731"/>
      <c r="D29" s="343"/>
      <c r="E29" s="344">
        <f t="shared" si="1"/>
        <v>7783798.3499999996</v>
      </c>
      <c r="F29" s="344">
        <v>7783798.3499999996</v>
      </c>
      <c r="G29" s="345"/>
      <c r="H29" s="346"/>
    </row>
    <row r="30" spans="1:8" s="347" customFormat="1" ht="12" x14ac:dyDescent="0.2">
      <c r="A30" s="330">
        <v>5</v>
      </c>
      <c r="B30" s="731" t="s">
        <v>1092</v>
      </c>
      <c r="C30" s="731"/>
      <c r="D30" s="343"/>
      <c r="E30" s="344">
        <f t="shared" si="1"/>
        <v>167417.64000000001</v>
      </c>
      <c r="F30" s="344">
        <v>167417.64000000001</v>
      </c>
      <c r="G30" s="345"/>
      <c r="H30" s="346"/>
    </row>
    <row r="31" spans="1:8" s="347" customFormat="1" ht="12" x14ac:dyDescent="0.2">
      <c r="A31" s="330">
        <v>6</v>
      </c>
      <c r="B31" s="731" t="s">
        <v>1093</v>
      </c>
      <c r="C31" s="731"/>
      <c r="D31" s="343"/>
      <c r="E31" s="344">
        <f t="shared" si="1"/>
        <v>572002.73</v>
      </c>
      <c r="F31" s="344">
        <v>572002.73</v>
      </c>
      <c r="G31" s="345"/>
      <c r="H31" s="346"/>
    </row>
    <row r="32" spans="1:8" s="347" customFormat="1" ht="12" x14ac:dyDescent="0.2">
      <c r="A32" s="330">
        <v>7</v>
      </c>
      <c r="B32" s="731" t="s">
        <v>1094</v>
      </c>
      <c r="C32" s="731"/>
      <c r="D32" s="343"/>
      <c r="E32" s="344">
        <v>137391.79</v>
      </c>
      <c r="F32" s="344">
        <v>137391.79</v>
      </c>
      <c r="G32" s="345"/>
      <c r="H32" s="346"/>
    </row>
    <row r="33" spans="1:11" s="347" customFormat="1" ht="15" customHeight="1" x14ac:dyDescent="0.2">
      <c r="A33" s="330">
        <v>8</v>
      </c>
      <c r="B33" s="731" t="s">
        <v>1095</v>
      </c>
      <c r="C33" s="731"/>
      <c r="D33" s="343"/>
      <c r="E33" s="344">
        <v>2848522.5305927196</v>
      </c>
      <c r="F33" s="344">
        <v>2848522.5305927196</v>
      </c>
      <c r="G33" s="345"/>
      <c r="H33" s="346"/>
    </row>
    <row r="34" spans="1:11" s="347" customFormat="1" ht="12" x14ac:dyDescent="0.2">
      <c r="A34" s="330">
        <v>9</v>
      </c>
      <c r="B34" s="731" t="s">
        <v>1528</v>
      </c>
      <c r="C34" s="731"/>
      <c r="D34" s="343"/>
      <c r="E34" s="344">
        <v>592614.08391334501</v>
      </c>
      <c r="F34" s="344">
        <v>592614.08391334501</v>
      </c>
      <c r="G34" s="348"/>
      <c r="H34" s="346"/>
    </row>
    <row r="35" spans="1:11" s="347" customFormat="1" ht="12" x14ac:dyDescent="0.2">
      <c r="A35" s="330">
        <v>10</v>
      </c>
      <c r="B35" s="731" t="s">
        <v>1529</v>
      </c>
      <c r="C35" s="731"/>
      <c r="D35" s="343"/>
      <c r="E35" s="344">
        <v>445184.11868345994</v>
      </c>
      <c r="F35" s="344">
        <v>445184.11868345994</v>
      </c>
      <c r="G35" s="348"/>
      <c r="H35" s="346"/>
    </row>
    <row r="36" spans="1:11" s="347" customFormat="1" ht="12" x14ac:dyDescent="0.2">
      <c r="A36" s="330">
        <v>11</v>
      </c>
      <c r="B36" s="731" t="s">
        <v>1530</v>
      </c>
      <c r="C36" s="731"/>
      <c r="D36" s="343"/>
      <c r="E36" s="344">
        <v>330242.90000000002</v>
      </c>
      <c r="F36" s="344">
        <v>330242.90000000002</v>
      </c>
      <c r="G36" s="348"/>
      <c r="H36" s="346"/>
    </row>
    <row r="37" spans="1:11" s="347" customFormat="1" ht="12" x14ac:dyDescent="0.2">
      <c r="A37" s="330">
        <v>12</v>
      </c>
      <c r="B37" s="731" t="s">
        <v>1531</v>
      </c>
      <c r="C37" s="731"/>
      <c r="D37" s="343"/>
      <c r="E37" s="344">
        <v>37757.74</v>
      </c>
      <c r="F37" s="344">
        <v>37757.74</v>
      </c>
      <c r="G37" s="349"/>
      <c r="H37" s="346"/>
    </row>
    <row r="38" spans="1:11" s="347" customFormat="1" ht="12" x14ac:dyDescent="0.2">
      <c r="A38" s="330">
        <v>13</v>
      </c>
      <c r="B38" s="731" t="s">
        <v>2198</v>
      </c>
      <c r="C38" s="731"/>
      <c r="D38" s="343"/>
      <c r="E38" s="344">
        <f>G38</f>
        <v>2747748.89</v>
      </c>
      <c r="F38" s="344">
        <f>G38</f>
        <v>2747748.89</v>
      </c>
      <c r="G38" s="349">
        <f>'кс2-13'!K107</f>
        <v>2747748.89</v>
      </c>
      <c r="H38" s="346"/>
    </row>
    <row r="39" spans="1:11" s="347" customFormat="1" ht="12" x14ac:dyDescent="0.2">
      <c r="A39" s="330">
        <v>14</v>
      </c>
      <c r="B39" s="731" t="s">
        <v>2199</v>
      </c>
      <c r="C39" s="731"/>
      <c r="D39" s="343"/>
      <c r="E39" s="344">
        <f t="shared" ref="E39:E44" si="2">G39</f>
        <v>120706.64</v>
      </c>
      <c r="F39" s="344">
        <f t="shared" ref="F39:F44" si="3">G39</f>
        <v>120706.64</v>
      </c>
      <c r="G39" s="349">
        <f>'кс2-14'!K77</f>
        <v>120706.64</v>
      </c>
      <c r="H39" s="346"/>
    </row>
    <row r="40" spans="1:11" s="347" customFormat="1" ht="12" x14ac:dyDescent="0.2">
      <c r="A40" s="330">
        <v>15</v>
      </c>
      <c r="B40" s="731" t="s">
        <v>2200</v>
      </c>
      <c r="C40" s="731"/>
      <c r="D40" s="343"/>
      <c r="E40" s="344">
        <f t="shared" si="2"/>
        <v>1338151.3599999999</v>
      </c>
      <c r="F40" s="344">
        <f t="shared" si="3"/>
        <v>1338151.3599999999</v>
      </c>
      <c r="G40" s="349">
        <f>'кс2-15'!K120</f>
        <v>1338151.3599999999</v>
      </c>
      <c r="H40" s="346"/>
    </row>
    <row r="41" spans="1:11" s="347" customFormat="1" ht="12" x14ac:dyDescent="0.2">
      <c r="A41" s="330">
        <v>16</v>
      </c>
      <c r="B41" s="731" t="s">
        <v>2201</v>
      </c>
      <c r="C41" s="731"/>
      <c r="D41" s="343"/>
      <c r="E41" s="344">
        <f t="shared" si="2"/>
        <v>41399.83</v>
      </c>
      <c r="F41" s="344">
        <f t="shared" si="3"/>
        <v>41399.83</v>
      </c>
      <c r="G41" s="349">
        <f>'кс2-16'!K54</f>
        <v>41399.83</v>
      </c>
      <c r="H41" s="346"/>
    </row>
    <row r="42" spans="1:11" s="347" customFormat="1" ht="12" x14ac:dyDescent="0.2">
      <c r="A42" s="330">
        <v>17</v>
      </c>
      <c r="B42" s="731" t="s">
        <v>2202</v>
      </c>
      <c r="C42" s="731"/>
      <c r="D42" s="343"/>
      <c r="E42" s="344">
        <f t="shared" si="2"/>
        <v>84888.78</v>
      </c>
      <c r="F42" s="344">
        <f t="shared" si="3"/>
        <v>84888.78</v>
      </c>
      <c r="G42" s="349">
        <f>'кс2-17'!K65</f>
        <v>84888.78</v>
      </c>
      <c r="H42" s="346"/>
    </row>
    <row r="43" spans="1:11" s="347" customFormat="1" ht="12" x14ac:dyDescent="0.2">
      <c r="A43" s="330">
        <v>18</v>
      </c>
      <c r="B43" s="731" t="s">
        <v>2203</v>
      </c>
      <c r="C43" s="731"/>
      <c r="D43" s="343"/>
      <c r="E43" s="344">
        <f t="shared" si="2"/>
        <v>1497450.09</v>
      </c>
      <c r="F43" s="344">
        <f t="shared" si="3"/>
        <v>1497450.09</v>
      </c>
      <c r="G43" s="349">
        <f>'кс2-18'!K200</f>
        <v>1497450.09</v>
      </c>
      <c r="H43" s="346"/>
    </row>
    <row r="44" spans="1:11" s="347" customFormat="1" ht="12" x14ac:dyDescent="0.2">
      <c r="A44" s="330">
        <v>19</v>
      </c>
      <c r="B44" s="731" t="s">
        <v>2204</v>
      </c>
      <c r="C44" s="731"/>
      <c r="D44" s="343"/>
      <c r="E44" s="344">
        <f t="shared" si="2"/>
        <v>1814028.45</v>
      </c>
      <c r="F44" s="344">
        <f t="shared" si="3"/>
        <v>1814028.45</v>
      </c>
      <c r="G44" s="349">
        <f>'кс2-19'!K128</f>
        <v>1814028.45</v>
      </c>
      <c r="H44" s="346"/>
    </row>
    <row r="45" spans="1:11" ht="13.5" customHeight="1" x14ac:dyDescent="0.25">
      <c r="A45" s="230"/>
      <c r="B45" s="230"/>
      <c r="C45" s="230"/>
      <c r="D45" s="231"/>
      <c r="E45" s="232"/>
      <c r="F45" s="233" t="s">
        <v>494</v>
      </c>
      <c r="G45" s="242">
        <f>SUM(G26:G44)</f>
        <v>7644374.040000001</v>
      </c>
      <c r="H45" s="226">
        <f>'[3]КС2-3'!K85+'[3]КС2-4'!K193+'[3]КС2-5'!K55+'[3]КС2-6'!K48+'[3]КС2-7'!K76+'[3]КС2-8'!K71</f>
        <v>11266491.91</v>
      </c>
      <c r="I45" s="234">
        <f>'кс2-13'!K107+'кс2-14'!K77+'кс2-15'!K120+'кс2-16'!K54+'кс2-17'!K65+'кс2-18'!K200+'кс2-19'!K128</f>
        <v>7644374.040000001</v>
      </c>
      <c r="J45" s="226"/>
      <c r="K45" s="226"/>
    </row>
    <row r="46" spans="1:11" x14ac:dyDescent="0.25">
      <c r="A46" s="198"/>
      <c r="B46" s="198"/>
      <c r="C46" s="198"/>
      <c r="D46" s="235"/>
      <c r="E46" s="203"/>
      <c r="F46" s="236" t="s">
        <v>495</v>
      </c>
      <c r="G46" s="244">
        <f>ROUND(G45*0.2,2)</f>
        <v>1528874.81</v>
      </c>
      <c r="H46" s="226">
        <f>'[3]КС2-3'!K86+'[3]КС2-4'!K194+'[3]КС2-5'!K56+'[3]КС2-6'!K49+'[3]КС2-7'!K77+'[3]КС2-8'!K72</f>
        <v>2253298.39</v>
      </c>
      <c r="I46" s="234">
        <f>'кс2-13'!K108+'кс2-14'!K78+'кс2-15'!K121+'кс2-16'!K55+'кс2-17'!K66+'кс2-18'!K201+'кс2-19'!K129</f>
        <v>1528874.8</v>
      </c>
      <c r="J46" s="226"/>
      <c r="K46" s="226"/>
    </row>
    <row r="47" spans="1:11" x14ac:dyDescent="0.25">
      <c r="A47" s="198"/>
      <c r="B47" s="198"/>
      <c r="C47" s="198"/>
      <c r="D47" s="198"/>
      <c r="E47" s="203"/>
      <c r="F47" s="236" t="s">
        <v>496</v>
      </c>
      <c r="G47" s="240">
        <f>G46+G45</f>
        <v>9173248.8500000015</v>
      </c>
      <c r="H47" s="226">
        <f>'[3]КС2-3'!K87+'[3]КС2-4'!K195+'[3]КС2-5'!K57+'[3]КС2-6'!K50+'[3]КС2-7'!K78+'[3]КС2-8'!K73</f>
        <v>13519790.300000001</v>
      </c>
      <c r="I47" s="234">
        <f>'кс2-13'!K109+'кс2-14'!K79+'кс2-15'!K122+'кс2-16'!K56+'кс2-17'!K67+'кс2-18'!K202+'кс2-19'!K130</f>
        <v>9173248.8399999999</v>
      </c>
      <c r="J47" s="226">
        <f>накопит!N20</f>
        <v>9173248.8600000013</v>
      </c>
      <c r="K47" s="226"/>
    </row>
    <row r="48" spans="1:11" x14ac:dyDescent="0.25">
      <c r="A48" s="209"/>
      <c r="B48" s="237"/>
      <c r="C48" s="209"/>
      <c r="D48" s="209"/>
      <c r="E48" s="209"/>
      <c r="F48" s="209"/>
      <c r="G48" s="209"/>
      <c r="H48" s="226"/>
      <c r="I48" s="245"/>
    </row>
    <row r="49" spans="1:7" ht="44.25" customHeight="1" x14ac:dyDescent="0.25">
      <c r="A49" s="711" t="str">
        <f>'[3]КС2-2.'!A117</f>
        <v>Сдал: Генеральный  директор  ООО ПСК КАПИТАЛ  ____________________________/Г.Ф.Рахимова /</v>
      </c>
      <c r="B49" s="689"/>
      <c r="C49" s="689"/>
      <c r="D49" s="689"/>
      <c r="E49" s="689"/>
      <c r="F49" s="689"/>
      <c r="G49" s="689"/>
    </row>
    <row r="50" spans="1:7" hidden="1" x14ac:dyDescent="0.25">
      <c r="A50" s="236"/>
      <c r="B50" s="239"/>
      <c r="C50" s="239"/>
      <c r="D50" s="239"/>
      <c r="E50" s="239"/>
      <c r="F50" s="239"/>
      <c r="G50" s="239"/>
    </row>
    <row r="51" spans="1:7" ht="45.75" customHeight="1" x14ac:dyDescent="0.25">
      <c r="A51" s="711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51" s="689"/>
      <c r="C51" s="689"/>
      <c r="D51" s="689"/>
      <c r="E51" s="689"/>
      <c r="F51" s="689"/>
      <c r="G51" s="689"/>
    </row>
  </sheetData>
  <mergeCells count="38">
    <mergeCell ref="B35:C35"/>
    <mergeCell ref="B36:C36"/>
    <mergeCell ref="B37:C37"/>
    <mergeCell ref="A49:G49"/>
    <mergeCell ref="A51:G51"/>
    <mergeCell ref="B38:C38"/>
    <mergeCell ref="B39:C39"/>
    <mergeCell ref="B40:C40"/>
    <mergeCell ref="B41:C41"/>
    <mergeCell ref="B42:C42"/>
    <mergeCell ref="B43:C43"/>
    <mergeCell ref="B44:C44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C13:E13"/>
    <mergeCell ref="D16:D17"/>
    <mergeCell ref="E16:E17"/>
    <mergeCell ref="F16:G16"/>
    <mergeCell ref="A21:A22"/>
    <mergeCell ref="B21:C22"/>
    <mergeCell ref="D21:D22"/>
    <mergeCell ref="E21:G21"/>
    <mergeCell ref="A11:F11"/>
    <mergeCell ref="E5:F5"/>
    <mergeCell ref="A7:F7"/>
    <mergeCell ref="A8:F8"/>
    <mergeCell ref="A9:F9"/>
    <mergeCell ref="A10:F10"/>
  </mergeCells>
  <pageMargins left="0.7" right="0.7" top="0.75" bottom="0.75" header="0.3" footer="0.3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40"/>
  <sheetViews>
    <sheetView showGridLines="0" view="pageBreakPreview" topLeftCell="A5" zoomScale="85" zoomScaleNormal="115" zoomScaleSheetLayoutView="85" workbookViewId="0">
      <selection activeCell="K26" sqref="K26:K28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s="276" customFormat="1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s="276" customFormat="1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s="276" customFormat="1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52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46.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1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s="276" customFormat="1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s="276" customFormat="1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s="276" customFormat="1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s="276" customFormat="1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156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42" customFormat="1" ht="15" customHeight="1" x14ac:dyDescent="0.2">
      <c r="A22" s="39"/>
      <c r="B22" s="40"/>
      <c r="C22" s="184"/>
      <c r="D22" s="43"/>
      <c r="E22" s="44"/>
      <c r="F22" s="183"/>
      <c r="G22" s="183"/>
      <c r="H22" s="183"/>
      <c r="I22" s="183"/>
      <c r="J22" s="183"/>
      <c r="K22" s="49"/>
      <c r="L22" s="183"/>
      <c r="M22" s="183"/>
      <c r="N22" s="46"/>
      <c r="O22" s="46"/>
      <c r="P22" s="47"/>
    </row>
    <row r="23" spans="1:16" s="42" customFormat="1" ht="15" customHeight="1" x14ac:dyDescent="0.2">
      <c r="A23" s="39"/>
      <c r="B23" s="669" t="s">
        <v>1625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900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33.75" x14ac:dyDescent="0.2">
      <c r="A31" s="182">
        <v>1</v>
      </c>
      <c r="B31" s="54" t="s">
        <v>88</v>
      </c>
      <c r="C31" s="55" t="s">
        <v>1626</v>
      </c>
      <c r="D31" s="56" t="s">
        <v>1627</v>
      </c>
      <c r="E31" s="57" t="s">
        <v>857</v>
      </c>
      <c r="F31" s="58">
        <v>0.156</v>
      </c>
      <c r="G31" s="59">
        <v>18949.38</v>
      </c>
      <c r="H31" s="59">
        <v>1485.79</v>
      </c>
      <c r="I31" s="59">
        <v>274.18</v>
      </c>
      <c r="J31" s="59">
        <v>5.81</v>
      </c>
      <c r="K31" s="59">
        <v>2957</v>
      </c>
      <c r="L31" s="59">
        <v>232</v>
      </c>
      <c r="M31" s="59">
        <v>43</v>
      </c>
      <c r="N31" s="59">
        <v>1</v>
      </c>
      <c r="O31" s="58" t="s">
        <v>1628</v>
      </c>
      <c r="P31" s="58" t="s">
        <v>1629</v>
      </c>
    </row>
    <row r="32" spans="1:16" ht="56.25" x14ac:dyDescent="0.2">
      <c r="A32" s="182">
        <v>2</v>
      </c>
      <c r="B32" s="54" t="s">
        <v>96</v>
      </c>
      <c r="C32" s="55" t="s">
        <v>1630</v>
      </c>
      <c r="D32" s="56" t="s">
        <v>1631</v>
      </c>
      <c r="E32" s="57" t="s">
        <v>877</v>
      </c>
      <c r="F32" s="58">
        <v>0.2</v>
      </c>
      <c r="G32" s="59">
        <v>1087.18</v>
      </c>
      <c r="H32" s="59">
        <v>659.44</v>
      </c>
      <c r="I32" s="59">
        <v>2.92</v>
      </c>
      <c r="J32" s="59">
        <v>0.14000000000000001</v>
      </c>
      <c r="K32" s="59">
        <v>218</v>
      </c>
      <c r="L32" s="59">
        <v>132</v>
      </c>
      <c r="M32" s="59">
        <v>1</v>
      </c>
      <c r="N32" s="58"/>
      <c r="O32" s="58" t="s">
        <v>1632</v>
      </c>
      <c r="P32" s="58" t="s">
        <v>1457</v>
      </c>
    </row>
    <row r="33" spans="1:16" ht="67.5" x14ac:dyDescent="0.2">
      <c r="A33" s="182">
        <v>3</v>
      </c>
      <c r="B33" s="54" t="s">
        <v>156</v>
      </c>
      <c r="C33" s="55" t="s">
        <v>1633</v>
      </c>
      <c r="D33" s="56" t="s">
        <v>1634</v>
      </c>
      <c r="E33" s="57" t="s">
        <v>907</v>
      </c>
      <c r="F33" s="58">
        <v>0.2472</v>
      </c>
      <c r="G33" s="59">
        <v>16956.2</v>
      </c>
      <c r="H33" s="59">
        <v>1396.5</v>
      </c>
      <c r="I33" s="59">
        <v>21.13</v>
      </c>
      <c r="J33" s="58"/>
      <c r="K33" s="59">
        <v>4191</v>
      </c>
      <c r="L33" s="59">
        <v>345</v>
      </c>
      <c r="M33" s="59">
        <v>5</v>
      </c>
      <c r="N33" s="58"/>
      <c r="O33" s="58" t="s">
        <v>1635</v>
      </c>
      <c r="P33" s="58" t="s">
        <v>107</v>
      </c>
    </row>
    <row r="34" spans="1:16" ht="22.5" x14ac:dyDescent="0.2">
      <c r="A34" s="182">
        <v>4</v>
      </c>
      <c r="B34" s="54" t="s">
        <v>159</v>
      </c>
      <c r="C34" s="55" t="s">
        <v>1636</v>
      </c>
      <c r="D34" s="56" t="s">
        <v>1637</v>
      </c>
      <c r="E34" s="57" t="s">
        <v>424</v>
      </c>
      <c r="F34" s="58">
        <v>25.461600000000001</v>
      </c>
      <c r="G34" s="59">
        <v>18.11</v>
      </c>
      <c r="H34" s="58"/>
      <c r="I34" s="58"/>
      <c r="J34" s="58"/>
      <c r="K34" s="59">
        <v>461</v>
      </c>
      <c r="L34" s="58"/>
      <c r="M34" s="58"/>
      <c r="N34" s="58"/>
      <c r="O34" s="58" t="s">
        <v>107</v>
      </c>
      <c r="P34" s="58" t="s">
        <v>107</v>
      </c>
    </row>
    <row r="35" spans="1:16" ht="56.25" x14ac:dyDescent="0.2">
      <c r="A35" s="182">
        <v>5</v>
      </c>
      <c r="B35" s="54" t="s">
        <v>161</v>
      </c>
      <c r="C35" s="55" t="s">
        <v>1638</v>
      </c>
      <c r="D35" s="56" t="s">
        <v>1639</v>
      </c>
      <c r="E35" s="57" t="s">
        <v>907</v>
      </c>
      <c r="F35" s="58">
        <v>0.1208</v>
      </c>
      <c r="G35" s="59">
        <v>15533.29</v>
      </c>
      <c r="H35" s="59">
        <v>1368</v>
      </c>
      <c r="I35" s="59">
        <v>17.399999999999999</v>
      </c>
      <c r="J35" s="58"/>
      <c r="K35" s="59">
        <v>1876</v>
      </c>
      <c r="L35" s="59">
        <v>165</v>
      </c>
      <c r="M35" s="59">
        <v>2</v>
      </c>
      <c r="N35" s="58"/>
      <c r="O35" s="58" t="s">
        <v>1640</v>
      </c>
      <c r="P35" s="58" t="s">
        <v>107</v>
      </c>
    </row>
    <row r="36" spans="1:16" ht="22.5" x14ac:dyDescent="0.2">
      <c r="A36" s="182">
        <v>6</v>
      </c>
      <c r="B36" s="54" t="s">
        <v>164</v>
      </c>
      <c r="C36" s="55" t="s">
        <v>1636</v>
      </c>
      <c r="D36" s="56" t="s">
        <v>1637</v>
      </c>
      <c r="E36" s="57" t="s">
        <v>424</v>
      </c>
      <c r="F36" s="58">
        <v>12.442399999999999</v>
      </c>
      <c r="G36" s="59">
        <v>18.11</v>
      </c>
      <c r="H36" s="58"/>
      <c r="I36" s="58"/>
      <c r="J36" s="58"/>
      <c r="K36" s="59">
        <v>225</v>
      </c>
      <c r="L36" s="58"/>
      <c r="M36" s="58"/>
      <c r="N36" s="58"/>
      <c r="O36" s="58" t="s">
        <v>107</v>
      </c>
      <c r="P36" s="58" t="s">
        <v>107</v>
      </c>
    </row>
    <row r="37" spans="1:16" ht="45" x14ac:dyDescent="0.2">
      <c r="A37" s="182">
        <v>7</v>
      </c>
      <c r="B37" s="54" t="s">
        <v>189</v>
      </c>
      <c r="C37" s="55" t="s">
        <v>1641</v>
      </c>
      <c r="D37" s="56" t="s">
        <v>1642</v>
      </c>
      <c r="E37" s="57" t="s">
        <v>1643</v>
      </c>
      <c r="F37" s="58">
        <v>0.35959999999999998</v>
      </c>
      <c r="G37" s="59">
        <v>2255.4</v>
      </c>
      <c r="H37" s="59">
        <v>814.32</v>
      </c>
      <c r="I37" s="59">
        <v>339.48</v>
      </c>
      <c r="J37" s="58"/>
      <c r="K37" s="59">
        <v>811</v>
      </c>
      <c r="L37" s="59">
        <v>293</v>
      </c>
      <c r="M37" s="59">
        <v>122</v>
      </c>
      <c r="N37" s="58"/>
      <c r="O37" s="58" t="s">
        <v>1644</v>
      </c>
      <c r="P37" s="58" t="s">
        <v>107</v>
      </c>
    </row>
    <row r="38" spans="1:16" ht="22.5" x14ac:dyDescent="0.2">
      <c r="A38" s="182">
        <v>8</v>
      </c>
      <c r="B38" s="54" t="s">
        <v>193</v>
      </c>
      <c r="C38" s="55" t="s">
        <v>1285</v>
      </c>
      <c r="D38" s="56" t="s">
        <v>1645</v>
      </c>
      <c r="E38" s="57" t="s">
        <v>424</v>
      </c>
      <c r="F38" s="58">
        <v>35.96</v>
      </c>
      <c r="G38" s="59">
        <v>163.04</v>
      </c>
      <c r="H38" s="58"/>
      <c r="I38" s="58"/>
      <c r="J38" s="58"/>
      <c r="K38" s="59">
        <v>5863</v>
      </c>
      <c r="L38" s="58"/>
      <c r="M38" s="58"/>
      <c r="N38" s="58"/>
      <c r="O38" s="58" t="s">
        <v>107</v>
      </c>
      <c r="P38" s="58" t="s">
        <v>107</v>
      </c>
    </row>
    <row r="39" spans="1:16" x14ac:dyDescent="0.2">
      <c r="A39" s="646" t="s">
        <v>460</v>
      </c>
      <c r="B39" s="645"/>
      <c r="C39" s="645"/>
      <c r="D39" s="645"/>
      <c r="E39" s="645"/>
      <c r="F39" s="645"/>
      <c r="G39" s="645"/>
      <c r="H39" s="645"/>
      <c r="I39" s="645"/>
      <c r="J39" s="645"/>
      <c r="K39" s="58">
        <v>16602</v>
      </c>
      <c r="L39" s="58">
        <v>1167</v>
      </c>
      <c r="M39" s="58">
        <v>173</v>
      </c>
      <c r="N39" s="58">
        <v>1</v>
      </c>
      <c r="O39" s="58">
        <v>122.91</v>
      </c>
      <c r="P39" s="58">
        <v>0.06</v>
      </c>
    </row>
    <row r="40" spans="1:16" x14ac:dyDescent="0.2">
      <c r="A40" s="646" t="s">
        <v>461</v>
      </c>
      <c r="B40" s="645"/>
      <c r="C40" s="645"/>
      <c r="D40" s="645"/>
      <c r="E40" s="645"/>
      <c r="F40" s="645"/>
      <c r="G40" s="645"/>
      <c r="H40" s="645"/>
      <c r="I40" s="645"/>
      <c r="J40" s="645"/>
      <c r="K40" s="58">
        <v>1303</v>
      </c>
      <c r="L40" s="58"/>
      <c r="M40" s="58"/>
      <c r="N40" s="58"/>
      <c r="O40" s="58"/>
      <c r="P40" s="58"/>
    </row>
    <row r="41" spans="1:16" x14ac:dyDescent="0.2">
      <c r="A41" s="646" t="s">
        <v>462</v>
      </c>
      <c r="B41" s="645"/>
      <c r="C41" s="645"/>
      <c r="D41" s="645"/>
      <c r="E41" s="645"/>
      <c r="F41" s="645"/>
      <c r="G41" s="645"/>
      <c r="H41" s="645"/>
      <c r="I41" s="645"/>
      <c r="J41" s="645"/>
      <c r="K41" s="58">
        <v>690</v>
      </c>
      <c r="L41" s="58"/>
      <c r="M41" s="58"/>
      <c r="N41" s="58"/>
      <c r="O41" s="58"/>
      <c r="P41" s="58"/>
    </row>
    <row r="42" spans="1:16" x14ac:dyDescent="0.2">
      <c r="A42" s="644" t="s">
        <v>1646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"/>
      <c r="L42" s="58"/>
      <c r="M42" s="58"/>
      <c r="N42" s="58"/>
      <c r="O42" s="58"/>
      <c r="P42" s="58"/>
    </row>
    <row r="43" spans="1:16" x14ac:dyDescent="0.2">
      <c r="A43" s="646" t="s">
        <v>1647</v>
      </c>
      <c r="B43" s="645"/>
      <c r="C43" s="645"/>
      <c r="D43" s="645"/>
      <c r="E43" s="645"/>
      <c r="F43" s="645"/>
      <c r="G43" s="645"/>
      <c r="H43" s="645"/>
      <c r="I43" s="645"/>
      <c r="J43" s="645"/>
      <c r="K43" s="58">
        <v>3480</v>
      </c>
      <c r="L43" s="58"/>
      <c r="M43" s="58"/>
      <c r="N43" s="58"/>
      <c r="O43" s="58">
        <v>22.99</v>
      </c>
      <c r="P43" s="58">
        <v>0.06</v>
      </c>
    </row>
    <row r="44" spans="1:16" x14ac:dyDescent="0.2">
      <c r="A44" s="646" t="s">
        <v>465</v>
      </c>
      <c r="B44" s="645"/>
      <c r="C44" s="645"/>
      <c r="D44" s="645"/>
      <c r="E44" s="645"/>
      <c r="F44" s="645"/>
      <c r="G44" s="645"/>
      <c r="H44" s="645"/>
      <c r="I44" s="645"/>
      <c r="J44" s="645"/>
      <c r="K44" s="58">
        <v>405</v>
      </c>
      <c r="L44" s="58"/>
      <c r="M44" s="58"/>
      <c r="N44" s="58"/>
      <c r="O44" s="58">
        <v>14.21</v>
      </c>
      <c r="P44" s="58"/>
    </row>
    <row r="45" spans="1:16" x14ac:dyDescent="0.2">
      <c r="A45" s="646" t="s">
        <v>1225</v>
      </c>
      <c r="B45" s="645"/>
      <c r="C45" s="645"/>
      <c r="D45" s="645"/>
      <c r="E45" s="645"/>
      <c r="F45" s="645"/>
      <c r="G45" s="645"/>
      <c r="H45" s="645"/>
      <c r="I45" s="645"/>
      <c r="J45" s="645"/>
      <c r="K45" s="58">
        <v>8847</v>
      </c>
      <c r="L45" s="58"/>
      <c r="M45" s="58"/>
      <c r="N45" s="58"/>
      <c r="O45" s="58">
        <v>85.71</v>
      </c>
      <c r="P45" s="58"/>
    </row>
    <row r="46" spans="1:16" ht="21.95" customHeight="1" x14ac:dyDescent="0.2">
      <c r="A46" s="646" t="s">
        <v>1219</v>
      </c>
      <c r="B46" s="645"/>
      <c r="C46" s="645"/>
      <c r="D46" s="645"/>
      <c r="E46" s="645"/>
      <c r="F46" s="645"/>
      <c r="G46" s="645"/>
      <c r="H46" s="645"/>
      <c r="I46" s="645"/>
      <c r="J46" s="645"/>
      <c r="K46" s="58">
        <v>5863</v>
      </c>
      <c r="L46" s="58"/>
      <c r="M46" s="58"/>
      <c r="N46" s="58"/>
      <c r="O46" s="58"/>
      <c r="P46" s="58"/>
    </row>
    <row r="47" spans="1:16" x14ac:dyDescent="0.2">
      <c r="A47" s="646" t="s">
        <v>346</v>
      </c>
      <c r="B47" s="645"/>
      <c r="C47" s="645"/>
      <c r="D47" s="645"/>
      <c r="E47" s="645"/>
      <c r="F47" s="645"/>
      <c r="G47" s="645"/>
      <c r="H47" s="645"/>
      <c r="I47" s="645"/>
      <c r="J47" s="645"/>
      <c r="K47" s="58">
        <v>18595</v>
      </c>
      <c r="L47" s="58"/>
      <c r="M47" s="58"/>
      <c r="N47" s="58"/>
      <c r="O47" s="58">
        <v>122.91</v>
      </c>
      <c r="P47" s="58">
        <v>0.06</v>
      </c>
    </row>
    <row r="48" spans="1:16" x14ac:dyDescent="0.2">
      <c r="A48" s="646" t="s">
        <v>466</v>
      </c>
      <c r="B48" s="645"/>
      <c r="C48" s="645"/>
      <c r="D48" s="645"/>
      <c r="E48" s="645"/>
      <c r="F48" s="645"/>
      <c r="G48" s="645"/>
      <c r="H48" s="645"/>
      <c r="I48" s="645"/>
      <c r="J48" s="645"/>
      <c r="K48" s="58"/>
      <c r="L48" s="58"/>
      <c r="M48" s="58"/>
      <c r="N48" s="58"/>
      <c r="O48" s="58"/>
      <c r="P48" s="58"/>
    </row>
    <row r="49" spans="1:16" x14ac:dyDescent="0.2">
      <c r="A49" s="646" t="s">
        <v>467</v>
      </c>
      <c r="B49" s="645"/>
      <c r="C49" s="645"/>
      <c r="D49" s="645"/>
      <c r="E49" s="645"/>
      <c r="F49" s="645"/>
      <c r="G49" s="645"/>
      <c r="H49" s="645"/>
      <c r="I49" s="645"/>
      <c r="J49" s="645"/>
      <c r="K49" s="58">
        <v>15262</v>
      </c>
      <c r="L49" s="58"/>
      <c r="M49" s="58"/>
      <c r="N49" s="58"/>
      <c r="O49" s="58"/>
      <c r="P49" s="58"/>
    </row>
    <row r="50" spans="1:16" x14ac:dyDescent="0.2">
      <c r="A50" s="646" t="s">
        <v>468</v>
      </c>
      <c r="B50" s="645"/>
      <c r="C50" s="645"/>
      <c r="D50" s="645"/>
      <c r="E50" s="645"/>
      <c r="F50" s="645"/>
      <c r="G50" s="645"/>
      <c r="H50" s="645"/>
      <c r="I50" s="645"/>
      <c r="J50" s="645"/>
      <c r="K50" s="58">
        <v>173</v>
      </c>
      <c r="L50" s="58"/>
      <c r="M50" s="58"/>
      <c r="N50" s="58"/>
      <c r="O50" s="58"/>
      <c r="P50" s="58"/>
    </row>
    <row r="51" spans="1:16" x14ac:dyDescent="0.2">
      <c r="A51" s="646" t="s">
        <v>469</v>
      </c>
      <c r="B51" s="645"/>
      <c r="C51" s="645"/>
      <c r="D51" s="645"/>
      <c r="E51" s="645"/>
      <c r="F51" s="645"/>
      <c r="G51" s="645"/>
      <c r="H51" s="645"/>
      <c r="I51" s="645"/>
      <c r="J51" s="645"/>
      <c r="K51" s="58">
        <v>1168</v>
      </c>
      <c r="L51" s="58"/>
      <c r="M51" s="58"/>
      <c r="N51" s="58"/>
      <c r="O51" s="58"/>
      <c r="P51" s="58"/>
    </row>
    <row r="52" spans="1:16" x14ac:dyDescent="0.2">
      <c r="A52" s="646" t="s">
        <v>470</v>
      </c>
      <c r="B52" s="645"/>
      <c r="C52" s="645"/>
      <c r="D52" s="645"/>
      <c r="E52" s="645"/>
      <c r="F52" s="645"/>
      <c r="G52" s="645"/>
      <c r="H52" s="645"/>
      <c r="I52" s="645"/>
      <c r="J52" s="645"/>
      <c r="K52" s="58">
        <v>1303</v>
      </c>
      <c r="L52" s="58"/>
      <c r="M52" s="58"/>
      <c r="N52" s="58"/>
      <c r="O52" s="58"/>
      <c r="P52" s="58"/>
    </row>
    <row r="53" spans="1:16" x14ac:dyDescent="0.2">
      <c r="A53" s="646" t="s">
        <v>471</v>
      </c>
      <c r="B53" s="645"/>
      <c r="C53" s="645"/>
      <c r="D53" s="645"/>
      <c r="E53" s="645"/>
      <c r="F53" s="645"/>
      <c r="G53" s="645"/>
      <c r="H53" s="645"/>
      <c r="I53" s="645"/>
      <c r="J53" s="645"/>
      <c r="K53" s="58">
        <v>690</v>
      </c>
      <c r="L53" s="58"/>
      <c r="M53" s="58"/>
      <c r="N53" s="58"/>
      <c r="O53" s="58"/>
      <c r="P53" s="58"/>
    </row>
    <row r="54" spans="1:16" x14ac:dyDescent="0.2">
      <c r="A54" s="644" t="s">
        <v>932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0">
        <v>18595</v>
      </c>
      <c r="L54" s="58"/>
      <c r="M54" s="58"/>
      <c r="N54" s="58"/>
      <c r="O54" s="60">
        <v>122.91</v>
      </c>
      <c r="P54" s="60">
        <v>0.06</v>
      </c>
    </row>
    <row r="55" spans="1:16" ht="19.149999999999999" customHeight="1" x14ac:dyDescent="0.2">
      <c r="A55" s="647" t="s">
        <v>1292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</row>
    <row r="56" spans="1:16" ht="19.149999999999999" customHeight="1" x14ac:dyDescent="0.2">
      <c r="A56" s="646" t="s">
        <v>1293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</row>
    <row r="57" spans="1:16" ht="33.75" x14ac:dyDescent="0.2">
      <c r="A57" s="182">
        <v>9</v>
      </c>
      <c r="B57" s="54" t="s">
        <v>206</v>
      </c>
      <c r="C57" s="55" t="s">
        <v>1648</v>
      </c>
      <c r="D57" s="56" t="s">
        <v>1649</v>
      </c>
      <c r="E57" s="57" t="s">
        <v>99</v>
      </c>
      <c r="F57" s="58">
        <v>4.7</v>
      </c>
      <c r="G57" s="59">
        <v>83.01</v>
      </c>
      <c r="H57" s="59">
        <v>81.650000000000006</v>
      </c>
      <c r="I57" s="59">
        <v>1.18</v>
      </c>
      <c r="J57" s="59">
        <v>0.14000000000000001</v>
      </c>
      <c r="K57" s="59">
        <v>391</v>
      </c>
      <c r="L57" s="59">
        <v>384</v>
      </c>
      <c r="M57" s="59">
        <v>6</v>
      </c>
      <c r="N57" s="59">
        <v>1</v>
      </c>
      <c r="O57" s="58" t="s">
        <v>1650</v>
      </c>
      <c r="P57" s="58" t="s">
        <v>1651</v>
      </c>
    </row>
    <row r="58" spans="1:16" ht="22.5" x14ac:dyDescent="0.2">
      <c r="A58" s="182">
        <v>10</v>
      </c>
      <c r="B58" s="54" t="s">
        <v>209</v>
      </c>
      <c r="C58" s="55" t="s">
        <v>1652</v>
      </c>
      <c r="D58" s="56" t="s">
        <v>1653</v>
      </c>
      <c r="E58" s="57" t="s">
        <v>834</v>
      </c>
      <c r="F58" s="58">
        <v>61.1</v>
      </c>
      <c r="G58" s="59">
        <v>12.97</v>
      </c>
      <c r="H58" s="58"/>
      <c r="I58" s="58"/>
      <c r="J58" s="58"/>
      <c r="K58" s="59">
        <v>792</v>
      </c>
      <c r="L58" s="58"/>
      <c r="M58" s="58"/>
      <c r="N58" s="58"/>
      <c r="O58" s="58" t="s">
        <v>107</v>
      </c>
      <c r="P58" s="58" t="s">
        <v>107</v>
      </c>
    </row>
    <row r="59" spans="1:16" ht="45" x14ac:dyDescent="0.2">
      <c r="A59" s="182">
        <v>11</v>
      </c>
      <c r="B59" s="54" t="s">
        <v>219</v>
      </c>
      <c r="C59" s="55" t="s">
        <v>1654</v>
      </c>
      <c r="D59" s="56" t="s">
        <v>1655</v>
      </c>
      <c r="E59" s="57" t="s">
        <v>180</v>
      </c>
      <c r="F59" s="58">
        <v>19.341999999999999</v>
      </c>
      <c r="G59" s="59">
        <v>7205.29</v>
      </c>
      <c r="H59" s="59">
        <v>1009.23</v>
      </c>
      <c r="I59" s="59">
        <v>433.21</v>
      </c>
      <c r="J59" s="59">
        <v>10.77</v>
      </c>
      <c r="K59" s="59">
        <v>139365</v>
      </c>
      <c r="L59" s="59">
        <v>19521</v>
      </c>
      <c r="M59" s="59">
        <v>8379</v>
      </c>
      <c r="N59" s="59">
        <v>208</v>
      </c>
      <c r="O59" s="58" t="s">
        <v>1656</v>
      </c>
      <c r="P59" s="58" t="s">
        <v>1657</v>
      </c>
    </row>
    <row r="60" spans="1:16" ht="19.149999999999999" customHeight="1" x14ac:dyDescent="0.2">
      <c r="A60" s="646" t="s">
        <v>1310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</row>
    <row r="61" spans="1:16" ht="22.5" x14ac:dyDescent="0.2">
      <c r="A61" s="182">
        <v>12</v>
      </c>
      <c r="B61" s="54" t="s">
        <v>234</v>
      </c>
      <c r="C61" s="55" t="s">
        <v>1658</v>
      </c>
      <c r="D61" s="56" t="s">
        <v>1659</v>
      </c>
      <c r="E61" s="57" t="s">
        <v>99</v>
      </c>
      <c r="F61" s="58">
        <v>44.715000000000003</v>
      </c>
      <c r="G61" s="59">
        <v>166.92</v>
      </c>
      <c r="H61" s="59">
        <v>164.51</v>
      </c>
      <c r="I61" s="59">
        <v>2.0499999999999998</v>
      </c>
      <c r="J61" s="59">
        <v>0.14000000000000001</v>
      </c>
      <c r="K61" s="59">
        <v>7464</v>
      </c>
      <c r="L61" s="59">
        <v>7356</v>
      </c>
      <c r="M61" s="59">
        <v>92</v>
      </c>
      <c r="N61" s="59">
        <v>6</v>
      </c>
      <c r="O61" s="58" t="s">
        <v>1660</v>
      </c>
      <c r="P61" s="58" t="s">
        <v>1661</v>
      </c>
    </row>
    <row r="62" spans="1:16" ht="22.5" x14ac:dyDescent="0.2">
      <c r="A62" s="182">
        <v>13</v>
      </c>
      <c r="B62" s="54" t="s">
        <v>236</v>
      </c>
      <c r="C62" s="55" t="s">
        <v>1652</v>
      </c>
      <c r="D62" s="56" t="s">
        <v>1653</v>
      </c>
      <c r="E62" s="57" t="s">
        <v>834</v>
      </c>
      <c r="F62" s="58">
        <v>894.30399999999997</v>
      </c>
      <c r="G62" s="59">
        <v>12.97</v>
      </c>
      <c r="H62" s="58"/>
      <c r="I62" s="58"/>
      <c r="J62" s="58"/>
      <c r="K62" s="59">
        <v>11599</v>
      </c>
      <c r="L62" s="58"/>
      <c r="M62" s="58"/>
      <c r="N62" s="58"/>
      <c r="O62" s="58" t="s">
        <v>107</v>
      </c>
      <c r="P62" s="58" t="s">
        <v>107</v>
      </c>
    </row>
    <row r="63" spans="1:16" ht="22.5" x14ac:dyDescent="0.2">
      <c r="A63" s="182">
        <v>14</v>
      </c>
      <c r="B63" s="54" t="s">
        <v>256</v>
      </c>
      <c r="C63" s="55" t="s">
        <v>1658</v>
      </c>
      <c r="D63" s="56" t="s">
        <v>1659</v>
      </c>
      <c r="E63" s="57" t="s">
        <v>99</v>
      </c>
      <c r="F63" s="58">
        <v>4.7140000000000004</v>
      </c>
      <c r="G63" s="59">
        <v>166.92</v>
      </c>
      <c r="H63" s="59">
        <v>164.51</v>
      </c>
      <c r="I63" s="59">
        <v>2.0499999999999998</v>
      </c>
      <c r="J63" s="59">
        <v>0.14000000000000001</v>
      </c>
      <c r="K63" s="59">
        <v>788</v>
      </c>
      <c r="L63" s="59">
        <v>776</v>
      </c>
      <c r="M63" s="59">
        <v>10</v>
      </c>
      <c r="N63" s="59">
        <v>1</v>
      </c>
      <c r="O63" s="58" t="s">
        <v>1662</v>
      </c>
      <c r="P63" s="58" t="s">
        <v>1651</v>
      </c>
    </row>
    <row r="64" spans="1:16" ht="45" x14ac:dyDescent="0.2">
      <c r="A64" s="182">
        <v>15</v>
      </c>
      <c r="B64" s="54" t="s">
        <v>258</v>
      </c>
      <c r="C64" s="55" t="s">
        <v>1285</v>
      </c>
      <c r="D64" s="56" t="s">
        <v>1663</v>
      </c>
      <c r="E64" s="57" t="s">
        <v>834</v>
      </c>
      <c r="F64" s="58">
        <v>659.96</v>
      </c>
      <c r="G64" s="59">
        <v>36.369999999999997</v>
      </c>
      <c r="H64" s="58"/>
      <c r="I64" s="58"/>
      <c r="J64" s="58"/>
      <c r="K64" s="59">
        <v>24003</v>
      </c>
      <c r="L64" s="58"/>
      <c r="M64" s="58"/>
      <c r="N64" s="58"/>
      <c r="O64" s="58" t="s">
        <v>107</v>
      </c>
      <c r="P64" s="58" t="s">
        <v>107</v>
      </c>
    </row>
    <row r="65" spans="1:16" ht="67.5" x14ac:dyDescent="0.2">
      <c r="A65" s="182">
        <v>16</v>
      </c>
      <c r="B65" s="54" t="s">
        <v>261</v>
      </c>
      <c r="C65" s="55" t="s">
        <v>1664</v>
      </c>
      <c r="D65" s="56" t="s">
        <v>1665</v>
      </c>
      <c r="E65" s="57" t="s">
        <v>180</v>
      </c>
      <c r="F65" s="58">
        <v>5.0919999999999996</v>
      </c>
      <c r="G65" s="59">
        <v>13789.24</v>
      </c>
      <c r="H65" s="59">
        <v>1536.03</v>
      </c>
      <c r="I65" s="59">
        <v>32.130000000000003</v>
      </c>
      <c r="J65" s="59">
        <v>18.38</v>
      </c>
      <c r="K65" s="59">
        <v>70215</v>
      </c>
      <c r="L65" s="59">
        <v>7821</v>
      </c>
      <c r="M65" s="59">
        <v>164</v>
      </c>
      <c r="N65" s="59">
        <v>94</v>
      </c>
      <c r="O65" s="58" t="s">
        <v>1666</v>
      </c>
      <c r="P65" s="58" t="s">
        <v>1667</v>
      </c>
    </row>
    <row r="66" spans="1:16" ht="33.75" x14ac:dyDescent="0.2">
      <c r="A66" s="182">
        <v>17</v>
      </c>
      <c r="B66" s="54" t="s">
        <v>263</v>
      </c>
      <c r="C66" s="55" t="s">
        <v>1668</v>
      </c>
      <c r="D66" s="56" t="s">
        <v>1669</v>
      </c>
      <c r="E66" s="57" t="s">
        <v>424</v>
      </c>
      <c r="F66" s="58">
        <v>-509.2</v>
      </c>
      <c r="G66" s="59">
        <v>101.53</v>
      </c>
      <c r="H66" s="58"/>
      <c r="I66" s="58"/>
      <c r="J66" s="58"/>
      <c r="K66" s="59">
        <v>-51699</v>
      </c>
      <c r="L66" s="58"/>
      <c r="M66" s="58"/>
      <c r="N66" s="58"/>
      <c r="O66" s="58" t="s">
        <v>107</v>
      </c>
      <c r="P66" s="58" t="s">
        <v>107</v>
      </c>
    </row>
    <row r="67" spans="1:16" ht="56.25" x14ac:dyDescent="0.2">
      <c r="A67" s="182">
        <v>18</v>
      </c>
      <c r="B67" s="54" t="s">
        <v>265</v>
      </c>
      <c r="C67" s="55" t="s">
        <v>1670</v>
      </c>
      <c r="D67" s="56" t="s">
        <v>1671</v>
      </c>
      <c r="E67" s="57" t="s">
        <v>424</v>
      </c>
      <c r="F67" s="58">
        <v>509.2</v>
      </c>
      <c r="G67" s="59">
        <v>68.17</v>
      </c>
      <c r="H67" s="58"/>
      <c r="I67" s="58"/>
      <c r="J67" s="58"/>
      <c r="K67" s="59">
        <v>34712</v>
      </c>
      <c r="L67" s="58"/>
      <c r="M67" s="58"/>
      <c r="N67" s="58"/>
      <c r="O67" s="58" t="s">
        <v>107</v>
      </c>
      <c r="P67" s="58" t="s">
        <v>107</v>
      </c>
    </row>
    <row r="68" spans="1:16" ht="22.5" x14ac:dyDescent="0.2">
      <c r="A68" s="182">
        <v>19</v>
      </c>
      <c r="B68" s="54" t="s">
        <v>268</v>
      </c>
      <c r="C68" s="55" t="s">
        <v>1672</v>
      </c>
      <c r="D68" s="56" t="s">
        <v>1673</v>
      </c>
      <c r="E68" s="57" t="s">
        <v>1674</v>
      </c>
      <c r="F68" s="58">
        <v>1.37</v>
      </c>
      <c r="G68" s="59">
        <v>2547.09</v>
      </c>
      <c r="H68" s="59">
        <v>631.26</v>
      </c>
      <c r="I68" s="59">
        <v>269.36</v>
      </c>
      <c r="J68" s="59">
        <v>24.51</v>
      </c>
      <c r="K68" s="59">
        <v>3490</v>
      </c>
      <c r="L68" s="59">
        <v>865</v>
      </c>
      <c r="M68" s="59">
        <v>369</v>
      </c>
      <c r="N68" s="59">
        <v>34</v>
      </c>
      <c r="O68" s="58" t="s">
        <v>1675</v>
      </c>
      <c r="P68" s="58" t="s">
        <v>1676</v>
      </c>
    </row>
    <row r="69" spans="1:16" ht="22.5" x14ac:dyDescent="0.2">
      <c r="A69" s="182">
        <v>20</v>
      </c>
      <c r="B69" s="54" t="s">
        <v>274</v>
      </c>
      <c r="C69" s="55" t="s">
        <v>1677</v>
      </c>
      <c r="D69" s="56" t="s">
        <v>1678</v>
      </c>
      <c r="E69" s="57" t="s">
        <v>1014</v>
      </c>
      <c r="F69" s="58">
        <v>-548</v>
      </c>
      <c r="G69" s="59">
        <v>2.98</v>
      </c>
      <c r="H69" s="58"/>
      <c r="I69" s="58"/>
      <c r="J69" s="58"/>
      <c r="K69" s="59">
        <v>-1633</v>
      </c>
      <c r="L69" s="58"/>
      <c r="M69" s="58"/>
      <c r="N69" s="58"/>
      <c r="O69" s="58" t="s">
        <v>107</v>
      </c>
      <c r="P69" s="58" t="s">
        <v>107</v>
      </c>
    </row>
    <row r="70" spans="1:16" ht="22.5" x14ac:dyDescent="0.2">
      <c r="A70" s="182">
        <v>21</v>
      </c>
      <c r="B70" s="54" t="s">
        <v>279</v>
      </c>
      <c r="C70" s="55" t="s">
        <v>1285</v>
      </c>
      <c r="D70" s="56" t="s">
        <v>1679</v>
      </c>
      <c r="E70" s="57" t="s">
        <v>527</v>
      </c>
      <c r="F70" s="58">
        <v>137</v>
      </c>
      <c r="G70" s="59">
        <v>451.49</v>
      </c>
      <c r="H70" s="58"/>
      <c r="I70" s="58"/>
      <c r="J70" s="58"/>
      <c r="K70" s="59">
        <v>61854</v>
      </c>
      <c r="L70" s="58"/>
      <c r="M70" s="58"/>
      <c r="N70" s="58"/>
      <c r="O70" s="58" t="s">
        <v>107</v>
      </c>
      <c r="P70" s="58" t="s">
        <v>107</v>
      </c>
    </row>
    <row r="71" spans="1:16" ht="56.25" x14ac:dyDescent="0.2">
      <c r="A71" s="182">
        <v>22</v>
      </c>
      <c r="B71" s="54" t="s">
        <v>284</v>
      </c>
      <c r="C71" s="55" t="s">
        <v>1680</v>
      </c>
      <c r="D71" s="56" t="s">
        <v>1681</v>
      </c>
      <c r="E71" s="57" t="s">
        <v>1682</v>
      </c>
      <c r="F71" s="58">
        <v>0.2268</v>
      </c>
      <c r="G71" s="59">
        <v>5827.84</v>
      </c>
      <c r="H71" s="59">
        <v>674.5</v>
      </c>
      <c r="I71" s="59">
        <v>18.71</v>
      </c>
      <c r="J71" s="58"/>
      <c r="K71" s="59">
        <v>1322</v>
      </c>
      <c r="L71" s="59">
        <v>153</v>
      </c>
      <c r="M71" s="59">
        <v>4</v>
      </c>
      <c r="N71" s="58"/>
      <c r="O71" s="58" t="s">
        <v>1683</v>
      </c>
      <c r="P71" s="58" t="s">
        <v>107</v>
      </c>
    </row>
    <row r="72" spans="1:16" ht="22.5" x14ac:dyDescent="0.2">
      <c r="A72" s="182">
        <v>23</v>
      </c>
      <c r="B72" s="54" t="s">
        <v>286</v>
      </c>
      <c r="C72" s="55" t="s">
        <v>1652</v>
      </c>
      <c r="D72" s="56" t="s">
        <v>1653</v>
      </c>
      <c r="E72" s="57" t="s">
        <v>834</v>
      </c>
      <c r="F72" s="58">
        <v>-2.2679999999999998</v>
      </c>
      <c r="G72" s="59">
        <v>12.97</v>
      </c>
      <c r="H72" s="58"/>
      <c r="I72" s="58"/>
      <c r="J72" s="58"/>
      <c r="K72" s="59">
        <v>-29</v>
      </c>
      <c r="L72" s="58"/>
      <c r="M72" s="58"/>
      <c r="N72" s="58"/>
      <c r="O72" s="58" t="s">
        <v>107</v>
      </c>
      <c r="P72" s="58" t="s">
        <v>107</v>
      </c>
    </row>
    <row r="73" spans="1:16" ht="22.5" x14ac:dyDescent="0.2">
      <c r="A73" s="182">
        <v>24</v>
      </c>
      <c r="B73" s="54" t="s">
        <v>288</v>
      </c>
      <c r="C73" s="55" t="s">
        <v>1684</v>
      </c>
      <c r="D73" s="56" t="s">
        <v>1685</v>
      </c>
      <c r="E73" s="57" t="s">
        <v>834</v>
      </c>
      <c r="F73" s="58">
        <v>-8.3916000000000004</v>
      </c>
      <c r="G73" s="59">
        <v>2.68</v>
      </c>
      <c r="H73" s="58"/>
      <c r="I73" s="58"/>
      <c r="J73" s="58"/>
      <c r="K73" s="59">
        <v>-22</v>
      </c>
      <c r="L73" s="58"/>
      <c r="M73" s="58"/>
      <c r="N73" s="58"/>
      <c r="O73" s="58" t="s">
        <v>107</v>
      </c>
      <c r="P73" s="58" t="s">
        <v>107</v>
      </c>
    </row>
    <row r="74" spans="1:16" ht="22.5" x14ac:dyDescent="0.2">
      <c r="A74" s="182">
        <v>25</v>
      </c>
      <c r="B74" s="54" t="s">
        <v>293</v>
      </c>
      <c r="C74" s="55" t="s">
        <v>1686</v>
      </c>
      <c r="D74" s="56" t="s">
        <v>1687</v>
      </c>
      <c r="E74" s="57" t="s">
        <v>1014</v>
      </c>
      <c r="F74" s="58">
        <v>-18.824400000000001</v>
      </c>
      <c r="G74" s="59">
        <v>0.17</v>
      </c>
      <c r="H74" s="58"/>
      <c r="I74" s="58"/>
      <c r="J74" s="58"/>
      <c r="K74" s="59">
        <v>-3</v>
      </c>
      <c r="L74" s="58"/>
      <c r="M74" s="58"/>
      <c r="N74" s="58"/>
      <c r="O74" s="58" t="s">
        <v>107</v>
      </c>
      <c r="P74" s="58" t="s">
        <v>107</v>
      </c>
    </row>
    <row r="75" spans="1:16" ht="22.5" x14ac:dyDescent="0.2">
      <c r="A75" s="182">
        <v>26</v>
      </c>
      <c r="B75" s="54" t="s">
        <v>295</v>
      </c>
      <c r="C75" s="55" t="s">
        <v>1688</v>
      </c>
      <c r="D75" s="56" t="s">
        <v>1689</v>
      </c>
      <c r="E75" s="57" t="s">
        <v>424</v>
      </c>
      <c r="F75" s="58">
        <v>-24.267600000000002</v>
      </c>
      <c r="G75" s="59">
        <v>15</v>
      </c>
      <c r="H75" s="58"/>
      <c r="I75" s="58"/>
      <c r="J75" s="58"/>
      <c r="K75" s="59">
        <v>-364</v>
      </c>
      <c r="L75" s="58"/>
      <c r="M75" s="58"/>
      <c r="N75" s="58"/>
      <c r="O75" s="58" t="s">
        <v>107</v>
      </c>
      <c r="P75" s="58" t="s">
        <v>107</v>
      </c>
    </row>
    <row r="76" spans="1:16" ht="45" x14ac:dyDescent="0.2">
      <c r="A76" s="182">
        <v>27</v>
      </c>
      <c r="B76" s="54" t="s">
        <v>300</v>
      </c>
      <c r="C76" s="55" t="s">
        <v>1680</v>
      </c>
      <c r="D76" s="56" t="s">
        <v>1690</v>
      </c>
      <c r="E76" s="57" t="s">
        <v>1682</v>
      </c>
      <c r="F76" s="58">
        <v>0.88</v>
      </c>
      <c r="G76" s="59">
        <v>693.21</v>
      </c>
      <c r="H76" s="59">
        <v>674.5</v>
      </c>
      <c r="I76" s="59">
        <v>18.71</v>
      </c>
      <c r="J76" s="58"/>
      <c r="K76" s="59">
        <v>610</v>
      </c>
      <c r="L76" s="59">
        <v>594</v>
      </c>
      <c r="M76" s="59">
        <v>16</v>
      </c>
      <c r="N76" s="58"/>
      <c r="O76" s="58" t="s">
        <v>1691</v>
      </c>
      <c r="P76" s="58" t="s">
        <v>107</v>
      </c>
    </row>
    <row r="77" spans="1:16" ht="33.75" x14ac:dyDescent="0.2">
      <c r="A77" s="182">
        <v>28</v>
      </c>
      <c r="B77" s="54" t="s">
        <v>307</v>
      </c>
      <c r="C77" s="55" t="s">
        <v>1692</v>
      </c>
      <c r="D77" s="56" t="s">
        <v>1693</v>
      </c>
      <c r="E77" s="57" t="s">
        <v>424</v>
      </c>
      <c r="F77" s="58">
        <v>88</v>
      </c>
      <c r="G77" s="59">
        <v>340.48</v>
      </c>
      <c r="H77" s="58"/>
      <c r="I77" s="58"/>
      <c r="J77" s="58"/>
      <c r="K77" s="59">
        <v>29962</v>
      </c>
      <c r="L77" s="58"/>
      <c r="M77" s="58"/>
      <c r="N77" s="58"/>
      <c r="O77" s="58" t="s">
        <v>107</v>
      </c>
      <c r="P77" s="58" t="s">
        <v>107</v>
      </c>
    </row>
    <row r="78" spans="1:16" x14ac:dyDescent="0.2">
      <c r="A78" s="646" t="s">
        <v>460</v>
      </c>
      <c r="B78" s="645"/>
      <c r="C78" s="645"/>
      <c r="D78" s="645"/>
      <c r="E78" s="645"/>
      <c r="F78" s="645"/>
      <c r="G78" s="645"/>
      <c r="H78" s="645"/>
      <c r="I78" s="645"/>
      <c r="J78" s="645"/>
      <c r="K78" s="58">
        <v>332817</v>
      </c>
      <c r="L78" s="58">
        <v>37470</v>
      </c>
      <c r="M78" s="58">
        <v>9040</v>
      </c>
      <c r="N78" s="58">
        <v>344</v>
      </c>
      <c r="O78" s="58">
        <v>3821.11</v>
      </c>
      <c r="P78" s="58">
        <v>26.02</v>
      </c>
    </row>
    <row r="79" spans="1:16" x14ac:dyDescent="0.2">
      <c r="A79" s="646" t="s">
        <v>461</v>
      </c>
      <c r="B79" s="645"/>
      <c r="C79" s="645"/>
      <c r="D79" s="645"/>
      <c r="E79" s="645"/>
      <c r="F79" s="645"/>
      <c r="G79" s="645"/>
      <c r="H79" s="645"/>
      <c r="I79" s="645"/>
      <c r="J79" s="645"/>
      <c r="K79" s="58">
        <v>35927</v>
      </c>
      <c r="L79" s="58"/>
      <c r="M79" s="58"/>
      <c r="N79" s="58"/>
      <c r="O79" s="58"/>
      <c r="P79" s="58"/>
    </row>
    <row r="80" spans="1:16" x14ac:dyDescent="0.2">
      <c r="A80" s="646" t="s">
        <v>462</v>
      </c>
      <c r="B80" s="645"/>
      <c r="C80" s="645"/>
      <c r="D80" s="645"/>
      <c r="E80" s="645"/>
      <c r="F80" s="645"/>
      <c r="G80" s="645"/>
      <c r="H80" s="645"/>
      <c r="I80" s="645"/>
      <c r="J80" s="645"/>
      <c r="K80" s="58">
        <v>17790</v>
      </c>
      <c r="L80" s="58"/>
      <c r="M80" s="58"/>
      <c r="N80" s="58"/>
      <c r="O80" s="58"/>
      <c r="P80" s="58"/>
    </row>
    <row r="81" spans="1:16" x14ac:dyDescent="0.2">
      <c r="A81" s="644" t="s">
        <v>1694</v>
      </c>
      <c r="B81" s="645"/>
      <c r="C81" s="645"/>
      <c r="D81" s="645"/>
      <c r="E81" s="645"/>
      <c r="F81" s="645"/>
      <c r="G81" s="645"/>
      <c r="H81" s="645"/>
      <c r="I81" s="645"/>
      <c r="J81" s="645"/>
      <c r="K81" s="58"/>
      <c r="L81" s="58"/>
      <c r="M81" s="58"/>
      <c r="N81" s="58"/>
      <c r="O81" s="58"/>
      <c r="P81" s="58"/>
    </row>
    <row r="82" spans="1:16" x14ac:dyDescent="0.2">
      <c r="A82" s="646" t="s">
        <v>465</v>
      </c>
      <c r="B82" s="645"/>
      <c r="C82" s="645"/>
      <c r="D82" s="645"/>
      <c r="E82" s="645"/>
      <c r="F82" s="645"/>
      <c r="G82" s="645"/>
      <c r="H82" s="645"/>
      <c r="I82" s="645"/>
      <c r="J82" s="645"/>
      <c r="K82" s="58">
        <v>253116</v>
      </c>
      <c r="L82" s="58"/>
      <c r="M82" s="58"/>
      <c r="N82" s="58"/>
      <c r="O82" s="58">
        <v>3639.57</v>
      </c>
      <c r="P82" s="58">
        <v>23.65</v>
      </c>
    </row>
    <row r="83" spans="1:16" ht="21.95" customHeight="1" x14ac:dyDescent="0.2">
      <c r="A83" s="646" t="s">
        <v>1219</v>
      </c>
      <c r="B83" s="645"/>
      <c r="C83" s="645"/>
      <c r="D83" s="645"/>
      <c r="E83" s="645"/>
      <c r="F83" s="645"/>
      <c r="G83" s="645"/>
      <c r="H83" s="645"/>
      <c r="I83" s="645"/>
      <c r="J83" s="645"/>
      <c r="K83" s="58">
        <v>11599</v>
      </c>
      <c r="L83" s="58"/>
      <c r="M83" s="58"/>
      <c r="N83" s="58"/>
      <c r="O83" s="58"/>
      <c r="P83" s="58"/>
    </row>
    <row r="84" spans="1:16" x14ac:dyDescent="0.2">
      <c r="A84" s="646" t="s">
        <v>1327</v>
      </c>
      <c r="B84" s="645"/>
      <c r="C84" s="645"/>
      <c r="D84" s="645"/>
      <c r="E84" s="645"/>
      <c r="F84" s="645"/>
      <c r="G84" s="645"/>
      <c r="H84" s="645"/>
      <c r="I84" s="645"/>
      <c r="J84" s="645"/>
      <c r="K84" s="58">
        <v>24003</v>
      </c>
      <c r="L84" s="58"/>
      <c r="M84" s="58"/>
      <c r="N84" s="58"/>
      <c r="O84" s="58"/>
      <c r="P84" s="58"/>
    </row>
    <row r="85" spans="1:16" x14ac:dyDescent="0.2">
      <c r="A85" s="646" t="s">
        <v>1225</v>
      </c>
      <c r="B85" s="645"/>
      <c r="C85" s="645"/>
      <c r="D85" s="645"/>
      <c r="E85" s="645"/>
      <c r="F85" s="645"/>
      <c r="G85" s="645"/>
      <c r="H85" s="645"/>
      <c r="I85" s="645"/>
      <c r="J85" s="645"/>
      <c r="K85" s="58">
        <v>97816</v>
      </c>
      <c r="L85" s="58"/>
      <c r="M85" s="58"/>
      <c r="N85" s="58"/>
      <c r="O85" s="58">
        <v>181.54</v>
      </c>
      <c r="P85" s="58">
        <v>2.37</v>
      </c>
    </row>
    <row r="86" spans="1:16" x14ac:dyDescent="0.2">
      <c r="A86" s="646" t="s">
        <v>346</v>
      </c>
      <c r="B86" s="645"/>
      <c r="C86" s="645"/>
      <c r="D86" s="645"/>
      <c r="E86" s="645"/>
      <c r="F86" s="645"/>
      <c r="G86" s="645"/>
      <c r="H86" s="645"/>
      <c r="I86" s="645"/>
      <c r="J86" s="645"/>
      <c r="K86" s="58">
        <v>386534</v>
      </c>
      <c r="L86" s="58"/>
      <c r="M86" s="58"/>
      <c r="N86" s="58"/>
      <c r="O86" s="58">
        <v>3821.11</v>
      </c>
      <c r="P86" s="58">
        <v>26.02</v>
      </c>
    </row>
    <row r="87" spans="1:16" x14ac:dyDescent="0.2">
      <c r="A87" s="646" t="s">
        <v>466</v>
      </c>
      <c r="B87" s="645"/>
      <c r="C87" s="645"/>
      <c r="D87" s="645"/>
      <c r="E87" s="645"/>
      <c r="F87" s="645"/>
      <c r="G87" s="645"/>
      <c r="H87" s="645"/>
      <c r="I87" s="645"/>
      <c r="J87" s="645"/>
      <c r="K87" s="58"/>
      <c r="L87" s="58"/>
      <c r="M87" s="58"/>
      <c r="N87" s="58"/>
      <c r="O87" s="58"/>
      <c r="P87" s="58"/>
    </row>
    <row r="88" spans="1:16" x14ac:dyDescent="0.2">
      <c r="A88" s="646" t="s">
        <v>467</v>
      </c>
      <c r="B88" s="645"/>
      <c r="C88" s="645"/>
      <c r="D88" s="645"/>
      <c r="E88" s="645"/>
      <c r="F88" s="645"/>
      <c r="G88" s="645"/>
      <c r="H88" s="645"/>
      <c r="I88" s="645"/>
      <c r="J88" s="645"/>
      <c r="K88" s="58">
        <v>286307</v>
      </c>
      <c r="L88" s="58"/>
      <c r="M88" s="58"/>
      <c r="N88" s="58"/>
      <c r="O88" s="58"/>
      <c r="P88" s="58"/>
    </row>
    <row r="89" spans="1:16" x14ac:dyDescent="0.2">
      <c r="A89" s="646" t="s">
        <v>468</v>
      </c>
      <c r="B89" s="645"/>
      <c r="C89" s="645"/>
      <c r="D89" s="645"/>
      <c r="E89" s="645"/>
      <c r="F89" s="645"/>
      <c r="G89" s="645"/>
      <c r="H89" s="645"/>
      <c r="I89" s="645"/>
      <c r="J89" s="645"/>
      <c r="K89" s="58">
        <v>9040</v>
      </c>
      <c r="L89" s="58"/>
      <c r="M89" s="58"/>
      <c r="N89" s="58"/>
      <c r="O89" s="58"/>
      <c r="P89" s="58"/>
    </row>
    <row r="90" spans="1:16" x14ac:dyDescent="0.2">
      <c r="A90" s="646" t="s">
        <v>469</v>
      </c>
      <c r="B90" s="645"/>
      <c r="C90" s="645"/>
      <c r="D90" s="645"/>
      <c r="E90" s="645"/>
      <c r="F90" s="645"/>
      <c r="G90" s="645"/>
      <c r="H90" s="645"/>
      <c r="I90" s="645"/>
      <c r="J90" s="645"/>
      <c r="K90" s="58">
        <v>37814</v>
      </c>
      <c r="L90" s="58"/>
      <c r="M90" s="58"/>
      <c r="N90" s="58"/>
      <c r="O90" s="58"/>
      <c r="P90" s="58"/>
    </row>
    <row r="91" spans="1:16" x14ac:dyDescent="0.2">
      <c r="A91" s="646" t="s">
        <v>470</v>
      </c>
      <c r="B91" s="645"/>
      <c r="C91" s="645"/>
      <c r="D91" s="645"/>
      <c r="E91" s="645"/>
      <c r="F91" s="645"/>
      <c r="G91" s="645"/>
      <c r="H91" s="645"/>
      <c r="I91" s="645"/>
      <c r="J91" s="645"/>
      <c r="K91" s="58">
        <v>35927</v>
      </c>
      <c r="L91" s="58"/>
      <c r="M91" s="58"/>
      <c r="N91" s="58"/>
      <c r="O91" s="58"/>
      <c r="P91" s="58"/>
    </row>
    <row r="92" spans="1:16" x14ac:dyDescent="0.2">
      <c r="A92" s="646" t="s">
        <v>471</v>
      </c>
      <c r="B92" s="645"/>
      <c r="C92" s="645"/>
      <c r="D92" s="645"/>
      <c r="E92" s="645"/>
      <c r="F92" s="645"/>
      <c r="G92" s="645"/>
      <c r="H92" s="645"/>
      <c r="I92" s="645"/>
      <c r="J92" s="645"/>
      <c r="K92" s="58">
        <v>17790</v>
      </c>
      <c r="L92" s="58"/>
      <c r="M92" s="58"/>
      <c r="N92" s="58"/>
      <c r="O92" s="58"/>
      <c r="P92" s="58"/>
    </row>
    <row r="93" spans="1:16" x14ac:dyDescent="0.2">
      <c r="A93" s="644" t="s">
        <v>1695</v>
      </c>
      <c r="B93" s="645"/>
      <c r="C93" s="645"/>
      <c r="D93" s="645"/>
      <c r="E93" s="645"/>
      <c r="F93" s="645"/>
      <c r="G93" s="645"/>
      <c r="H93" s="645"/>
      <c r="I93" s="645"/>
      <c r="J93" s="645"/>
      <c r="K93" s="60">
        <v>386534</v>
      </c>
      <c r="L93" s="58"/>
      <c r="M93" s="58"/>
      <c r="N93" s="58"/>
      <c r="O93" s="60">
        <v>3821.11</v>
      </c>
      <c r="P93" s="60">
        <v>26.02</v>
      </c>
    </row>
    <row r="94" spans="1:16" x14ac:dyDescent="0.2">
      <c r="A94" s="648" t="s">
        <v>345</v>
      </c>
      <c r="B94" s="649"/>
      <c r="C94" s="649"/>
      <c r="D94" s="649"/>
      <c r="E94" s="649"/>
      <c r="F94" s="649"/>
      <c r="G94" s="649"/>
      <c r="H94" s="649"/>
      <c r="I94" s="649"/>
      <c r="J94" s="649"/>
      <c r="K94" s="649"/>
      <c r="L94" s="649"/>
      <c r="M94" s="649"/>
      <c r="N94" s="649"/>
      <c r="O94" s="649"/>
      <c r="P94" s="649"/>
    </row>
    <row r="95" spans="1:16" x14ac:dyDescent="0.2">
      <c r="A95" s="646" t="s">
        <v>473</v>
      </c>
      <c r="B95" s="645"/>
      <c r="C95" s="645"/>
      <c r="D95" s="645"/>
      <c r="E95" s="645"/>
      <c r="F95" s="645"/>
      <c r="G95" s="645"/>
      <c r="H95" s="645"/>
      <c r="I95" s="645"/>
      <c r="J95" s="645"/>
      <c r="K95" s="58">
        <v>349419</v>
      </c>
      <c r="L95" s="58">
        <v>38637</v>
      </c>
      <c r="M95" s="58">
        <v>9213</v>
      </c>
      <c r="N95" s="58">
        <v>345</v>
      </c>
      <c r="O95" s="58">
        <v>3944.02</v>
      </c>
      <c r="P95" s="58">
        <v>26.08</v>
      </c>
    </row>
    <row r="96" spans="1:16" x14ac:dyDescent="0.2">
      <c r="A96" s="646" t="s">
        <v>461</v>
      </c>
      <c r="B96" s="645"/>
      <c r="C96" s="645"/>
      <c r="D96" s="645"/>
      <c r="E96" s="645"/>
      <c r="F96" s="645"/>
      <c r="G96" s="645"/>
      <c r="H96" s="645"/>
      <c r="I96" s="645"/>
      <c r="J96" s="645"/>
      <c r="K96" s="58">
        <v>37230</v>
      </c>
      <c r="L96" s="58"/>
      <c r="M96" s="58"/>
      <c r="N96" s="58"/>
      <c r="O96" s="58"/>
      <c r="P96" s="58"/>
    </row>
    <row r="97" spans="1:16" x14ac:dyDescent="0.2">
      <c r="A97" s="646" t="s">
        <v>462</v>
      </c>
      <c r="B97" s="645"/>
      <c r="C97" s="645"/>
      <c r="D97" s="645"/>
      <c r="E97" s="645"/>
      <c r="F97" s="645"/>
      <c r="G97" s="645"/>
      <c r="H97" s="645"/>
      <c r="I97" s="645"/>
      <c r="J97" s="645"/>
      <c r="K97" s="58">
        <v>18479</v>
      </c>
      <c r="L97" s="58"/>
      <c r="M97" s="58"/>
      <c r="N97" s="58"/>
      <c r="O97" s="58"/>
      <c r="P97" s="58"/>
    </row>
    <row r="98" spans="1:16" x14ac:dyDescent="0.2">
      <c r="A98" s="644" t="s">
        <v>474</v>
      </c>
      <c r="B98" s="645"/>
      <c r="C98" s="645"/>
      <c r="D98" s="645"/>
      <c r="E98" s="645"/>
      <c r="F98" s="645"/>
      <c r="G98" s="645"/>
      <c r="H98" s="645"/>
      <c r="I98" s="645"/>
      <c r="J98" s="645"/>
      <c r="K98" s="58"/>
      <c r="L98" s="58"/>
      <c r="M98" s="58"/>
      <c r="N98" s="58"/>
      <c r="O98" s="58"/>
      <c r="P98" s="58"/>
    </row>
    <row r="99" spans="1:16" x14ac:dyDescent="0.2">
      <c r="A99" s="646" t="s">
        <v>1647</v>
      </c>
      <c r="B99" s="645"/>
      <c r="C99" s="645"/>
      <c r="D99" s="645"/>
      <c r="E99" s="645"/>
      <c r="F99" s="645"/>
      <c r="G99" s="645"/>
      <c r="H99" s="645"/>
      <c r="I99" s="645"/>
      <c r="J99" s="645"/>
      <c r="K99" s="58">
        <v>3480</v>
      </c>
      <c r="L99" s="58"/>
      <c r="M99" s="58"/>
      <c r="N99" s="58"/>
      <c r="O99" s="58">
        <v>22.99</v>
      </c>
      <c r="P99" s="58">
        <v>0.06</v>
      </c>
    </row>
    <row r="100" spans="1:16" x14ac:dyDescent="0.2">
      <c r="A100" s="646" t="s">
        <v>465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58">
        <v>253520</v>
      </c>
      <c r="L100" s="58"/>
      <c r="M100" s="58"/>
      <c r="N100" s="58"/>
      <c r="O100" s="58">
        <v>3653.78</v>
      </c>
      <c r="P100" s="58">
        <v>23.65</v>
      </c>
    </row>
    <row r="101" spans="1:16" x14ac:dyDescent="0.2">
      <c r="A101" s="646" t="s">
        <v>1225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58">
        <v>106663</v>
      </c>
      <c r="L101" s="58"/>
      <c r="M101" s="58"/>
      <c r="N101" s="58"/>
      <c r="O101" s="58">
        <v>267.25</v>
      </c>
      <c r="P101" s="58">
        <v>2.37</v>
      </c>
    </row>
    <row r="102" spans="1:16" ht="21.95" customHeight="1" x14ac:dyDescent="0.2">
      <c r="A102" s="646" t="s">
        <v>1219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58">
        <v>17462</v>
      </c>
      <c r="L102" s="58"/>
      <c r="M102" s="58"/>
      <c r="N102" s="58"/>
      <c r="O102" s="58"/>
      <c r="P102" s="58"/>
    </row>
    <row r="103" spans="1:16" x14ac:dyDescent="0.2">
      <c r="A103" s="646" t="s">
        <v>1327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58">
        <v>24003</v>
      </c>
      <c r="L103" s="58"/>
      <c r="M103" s="58"/>
      <c r="N103" s="58"/>
      <c r="O103" s="58"/>
      <c r="P103" s="58"/>
    </row>
    <row r="104" spans="1:16" x14ac:dyDescent="0.2">
      <c r="A104" s="646" t="s">
        <v>346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58">
        <v>405128</v>
      </c>
      <c r="L104" s="58"/>
      <c r="M104" s="58"/>
      <c r="N104" s="58"/>
      <c r="O104" s="58">
        <v>3944.02</v>
      </c>
      <c r="P104" s="58">
        <v>26.08</v>
      </c>
    </row>
    <row r="105" spans="1:16" x14ac:dyDescent="0.2">
      <c r="A105" s="707" t="s">
        <v>347</v>
      </c>
      <c r="B105" s="708"/>
      <c r="C105" s="708"/>
      <c r="D105" s="708"/>
      <c r="E105" s="708"/>
      <c r="F105" s="708"/>
      <c r="G105" s="708"/>
      <c r="H105" s="708"/>
      <c r="I105" s="708"/>
      <c r="J105" s="709"/>
      <c r="K105" s="61">
        <f>ROUND(K104*6.96,2)</f>
        <v>2819690.88</v>
      </c>
      <c r="L105" s="58"/>
      <c r="M105" s="58"/>
      <c r="N105" s="58"/>
      <c r="O105" s="58"/>
      <c r="P105" s="58"/>
    </row>
    <row r="106" spans="1:16" x14ac:dyDescent="0.2">
      <c r="A106" s="646" t="s">
        <v>348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61">
        <f>ROUND(K105*1.1532377,2)</f>
        <v>3251773.83</v>
      </c>
      <c r="L106" s="58"/>
      <c r="M106" s="58"/>
      <c r="N106" s="58"/>
      <c r="O106" s="58"/>
      <c r="P106" s="58"/>
    </row>
    <row r="107" spans="1:16" x14ac:dyDescent="0.2">
      <c r="A107" s="646" t="s">
        <v>349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61">
        <f>ROUND(K106*0.845,2)</f>
        <v>2747748.89</v>
      </c>
      <c r="L107" s="58"/>
      <c r="M107" s="58"/>
      <c r="N107" s="58"/>
      <c r="O107" s="58"/>
      <c r="P107" s="58"/>
    </row>
    <row r="108" spans="1:16" ht="12.75" customHeight="1" x14ac:dyDescent="0.2">
      <c r="A108" s="644" t="s">
        <v>48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61">
        <f>ROUND(K107*0.2,2)</f>
        <v>549549.78</v>
      </c>
      <c r="L108" s="58"/>
      <c r="M108" s="58"/>
      <c r="N108" s="58"/>
      <c r="O108" s="58"/>
      <c r="P108" s="58"/>
    </row>
    <row r="109" spans="1:16" ht="12.75" customHeight="1" x14ac:dyDescent="0.2">
      <c r="A109" s="644" t="s">
        <v>514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61">
        <f>K107+K108</f>
        <v>3297298.67</v>
      </c>
      <c r="L109" s="58"/>
      <c r="M109" s="58"/>
      <c r="N109" s="58"/>
      <c r="O109" s="58"/>
      <c r="P109" s="58"/>
    </row>
    <row r="114" spans="1:16" x14ac:dyDescent="0.2">
      <c r="B114" s="122" t="s">
        <v>506</v>
      </c>
      <c r="C114" s="123"/>
      <c r="D114" s="124"/>
      <c r="E114"/>
      <c r="F114"/>
      <c r="G114"/>
      <c r="H114"/>
      <c r="I114"/>
      <c r="J114"/>
      <c r="K114"/>
      <c r="L114"/>
      <c r="M114"/>
    </row>
    <row r="115" spans="1:16" x14ac:dyDescent="0.2">
      <c r="B115" s="122"/>
      <c r="C115" s="123"/>
      <c r="D115" s="124"/>
      <c r="E115"/>
      <c r="F115"/>
      <c r="G115"/>
      <c r="H115"/>
      <c r="I115"/>
      <c r="J115"/>
      <c r="K115"/>
      <c r="L115"/>
      <c r="M115"/>
    </row>
    <row r="116" spans="1:16" x14ac:dyDescent="0.2">
      <c r="B116" s="122" t="s">
        <v>505</v>
      </c>
      <c r="C116" s="123"/>
      <c r="D116" s="124"/>
      <c r="E116"/>
      <c r="F116"/>
      <c r="G116"/>
      <c r="H116"/>
      <c r="I116"/>
      <c r="J116"/>
      <c r="K116"/>
      <c r="L116"/>
      <c r="M116"/>
    </row>
    <row r="120" spans="1:16" x14ac:dyDescent="0.2">
      <c r="A120" s="640"/>
      <c r="B120" s="641"/>
      <c r="C120" s="641"/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</row>
    <row r="122" spans="1:16" x14ac:dyDescent="0.2">
      <c r="A122" s="642"/>
      <c r="B122" s="641"/>
      <c r="C122" s="641"/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</row>
    <row r="127" spans="1:16" x14ac:dyDescent="0.2">
      <c r="A127" s="642"/>
      <c r="B127" s="641"/>
      <c r="C127" s="641"/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</row>
    <row r="128" spans="1:16" x14ac:dyDescent="0.2">
      <c r="A128" s="640"/>
      <c r="B128" s="641"/>
      <c r="C128" s="641"/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</row>
    <row r="130" spans="1:16" x14ac:dyDescent="0.2">
      <c r="A130" s="642"/>
      <c r="B130" s="641"/>
      <c r="C130" s="641"/>
      <c r="D130" s="641"/>
      <c r="E130" s="641"/>
      <c r="F130" s="641"/>
      <c r="G130" s="641"/>
      <c r="H130" s="641"/>
      <c r="I130" s="641"/>
      <c r="J130" s="641"/>
      <c r="K130" s="641"/>
      <c r="L130" s="641"/>
      <c r="M130" s="641"/>
      <c r="N130" s="641"/>
      <c r="O130" s="641"/>
      <c r="P130" s="641"/>
    </row>
    <row r="133" spans="1:16" x14ac:dyDescent="0.2">
      <c r="A133" s="642"/>
      <c r="B133" s="641"/>
      <c r="C133" s="641"/>
      <c r="D133" s="641"/>
      <c r="E133" s="641"/>
      <c r="F133" s="641"/>
      <c r="G133" s="641"/>
      <c r="H133" s="641"/>
      <c r="I133" s="641"/>
      <c r="J133" s="641"/>
      <c r="K133" s="641"/>
      <c r="L133" s="641"/>
      <c r="M133" s="641"/>
      <c r="N133" s="641"/>
      <c r="O133" s="641"/>
      <c r="P133" s="641"/>
    </row>
    <row r="134" spans="1:16" x14ac:dyDescent="0.2">
      <c r="A134" s="640"/>
      <c r="B134" s="641"/>
      <c r="C134" s="641"/>
      <c r="D134" s="641"/>
      <c r="E134" s="641"/>
      <c r="F134" s="641"/>
      <c r="G134" s="641"/>
      <c r="H134" s="641"/>
      <c r="I134" s="641"/>
      <c r="J134" s="641"/>
      <c r="K134" s="641"/>
      <c r="L134" s="641"/>
      <c r="M134" s="641"/>
      <c r="N134" s="641"/>
      <c r="O134" s="641"/>
      <c r="P134" s="641"/>
    </row>
    <row r="136" spans="1:16" x14ac:dyDescent="0.2">
      <c r="A136" s="642"/>
      <c r="B136" s="641"/>
      <c r="C136" s="641"/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</row>
    <row r="137" spans="1:16" x14ac:dyDescent="0.2">
      <c r="A137" s="640"/>
      <c r="B137" s="641"/>
      <c r="C137" s="641"/>
      <c r="D137" s="641"/>
      <c r="E137" s="641"/>
      <c r="F137" s="641"/>
      <c r="G137" s="641"/>
      <c r="H137" s="641"/>
      <c r="I137" s="641"/>
      <c r="J137" s="641"/>
      <c r="K137" s="641"/>
      <c r="L137" s="641"/>
      <c r="M137" s="641"/>
      <c r="N137" s="641"/>
      <c r="O137" s="641"/>
      <c r="P137" s="641"/>
    </row>
    <row r="139" spans="1:16" x14ac:dyDescent="0.2">
      <c r="A139" s="642"/>
      <c r="B139" s="641"/>
      <c r="C139" s="641"/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</row>
    <row r="140" spans="1:16" x14ac:dyDescent="0.2">
      <c r="A140" s="640"/>
      <c r="B140" s="641"/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</sheetData>
  <mergeCells count="109">
    <mergeCell ref="A133:P133"/>
    <mergeCell ref="A134:P134"/>
    <mergeCell ref="A136:P136"/>
    <mergeCell ref="A137:P137"/>
    <mergeCell ref="A139:P139"/>
    <mergeCell ref="A140:P140"/>
    <mergeCell ref="A120:P120"/>
    <mergeCell ref="A122:P122"/>
    <mergeCell ref="A127:P127"/>
    <mergeCell ref="A128:P128"/>
    <mergeCell ref="A130:P130"/>
    <mergeCell ref="A108:J108"/>
    <mergeCell ref="A109:J109"/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  <mergeCell ref="A90:J90"/>
    <mergeCell ref="A91:J91"/>
    <mergeCell ref="A92:J92"/>
    <mergeCell ref="A93:J93"/>
    <mergeCell ref="A94:P94"/>
    <mergeCell ref="A95:J95"/>
    <mergeCell ref="A84:J84"/>
    <mergeCell ref="A85:J85"/>
    <mergeCell ref="A86:J86"/>
    <mergeCell ref="A87:J87"/>
    <mergeCell ref="A88:J88"/>
    <mergeCell ref="A89:J89"/>
    <mergeCell ref="A78:J78"/>
    <mergeCell ref="A79:J79"/>
    <mergeCell ref="A80:J80"/>
    <mergeCell ref="A81:J81"/>
    <mergeCell ref="A82:J82"/>
    <mergeCell ref="A83:J83"/>
    <mergeCell ref="A52:J52"/>
    <mergeCell ref="A53:J53"/>
    <mergeCell ref="A54:J54"/>
    <mergeCell ref="A55:P55"/>
    <mergeCell ref="A56:P56"/>
    <mergeCell ref="A60:P60"/>
    <mergeCell ref="A46:J46"/>
    <mergeCell ref="A47:J47"/>
    <mergeCell ref="A48:J48"/>
    <mergeCell ref="A49:J49"/>
    <mergeCell ref="A50:J50"/>
    <mergeCell ref="A51:J51"/>
    <mergeCell ref="A40:J40"/>
    <mergeCell ref="A41:J41"/>
    <mergeCell ref="A42:J42"/>
    <mergeCell ref="A43:J43"/>
    <mergeCell ref="A44:J44"/>
    <mergeCell ref="A45:J45"/>
    <mergeCell ref="J27:J28"/>
    <mergeCell ref="L27:L28"/>
    <mergeCell ref="M27:M28"/>
    <mergeCell ref="N27:N28"/>
    <mergeCell ref="A30:P30"/>
    <mergeCell ref="A39:J39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M10:P10"/>
    <mergeCell ref="M11:P11"/>
    <mergeCell ref="M12:P12"/>
    <mergeCell ref="B10:G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scale="96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86"/>
  <sheetViews>
    <sheetView showGridLines="0" topLeftCell="A10" zoomScale="115" zoomScaleNormal="115" workbookViewId="0">
      <selection activeCell="K26" sqref="K26:K28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285156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s="276" customFormat="1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s="276" customFormat="1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s="276" customFormat="1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s="276" customFormat="1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s="276" customFormat="1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s="276" customFormat="1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s="276" customFormat="1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159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42" customFormat="1" ht="15" customHeight="1" x14ac:dyDescent="0.2">
      <c r="A22" s="39"/>
      <c r="B22" s="40"/>
      <c r="C22" s="184"/>
      <c r="D22" s="43"/>
      <c r="E22" s="44"/>
      <c r="F22" s="183"/>
      <c r="G22" s="183"/>
      <c r="H22" s="183"/>
      <c r="I22" s="183"/>
      <c r="J22" s="183"/>
      <c r="K22" s="49"/>
      <c r="L22" s="183"/>
      <c r="M22" s="183"/>
      <c r="N22" s="46"/>
      <c r="O22" s="46"/>
      <c r="P22" s="47"/>
    </row>
    <row r="23" spans="1:16" s="42" customFormat="1" ht="15" customHeight="1" x14ac:dyDescent="0.2">
      <c r="A23" s="39"/>
      <c r="B23" s="669" t="s">
        <v>1699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770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792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33.75" x14ac:dyDescent="0.2">
      <c r="A32" s="182">
        <v>1</v>
      </c>
      <c r="B32" s="54" t="s">
        <v>854</v>
      </c>
      <c r="C32" s="55" t="s">
        <v>855</v>
      </c>
      <c r="D32" s="56" t="s">
        <v>856</v>
      </c>
      <c r="E32" s="57" t="s">
        <v>857</v>
      </c>
      <c r="F32" s="58">
        <v>0.48</v>
      </c>
      <c r="G32" s="59">
        <v>3004.68</v>
      </c>
      <c r="H32" s="59">
        <v>61.9</v>
      </c>
      <c r="I32" s="59">
        <v>57.15</v>
      </c>
      <c r="J32" s="59">
        <v>4.1100000000000003</v>
      </c>
      <c r="K32" s="59">
        <v>1442</v>
      </c>
      <c r="L32" s="59">
        <v>30</v>
      </c>
      <c r="M32" s="59">
        <v>27</v>
      </c>
      <c r="N32" s="59">
        <v>2</v>
      </c>
      <c r="O32" s="58" t="s">
        <v>858</v>
      </c>
      <c r="P32" s="58" t="s">
        <v>859</v>
      </c>
    </row>
    <row r="33" spans="1:16" ht="67.5" x14ac:dyDescent="0.2">
      <c r="A33" s="182">
        <v>2</v>
      </c>
      <c r="B33" s="54" t="s">
        <v>860</v>
      </c>
      <c r="C33" s="55" t="s">
        <v>861</v>
      </c>
      <c r="D33" s="56" t="s">
        <v>862</v>
      </c>
      <c r="E33" s="57" t="s">
        <v>575</v>
      </c>
      <c r="F33" s="58">
        <v>-0.14399999999999999</v>
      </c>
      <c r="G33" s="59">
        <v>9511.64</v>
      </c>
      <c r="H33" s="58"/>
      <c r="I33" s="58"/>
      <c r="J33" s="58"/>
      <c r="K33" s="59">
        <v>-1370</v>
      </c>
      <c r="L33" s="58"/>
      <c r="M33" s="58"/>
      <c r="N33" s="58"/>
      <c r="O33" s="58" t="s">
        <v>107</v>
      </c>
      <c r="P33" s="58" t="s">
        <v>107</v>
      </c>
    </row>
    <row r="34" spans="1:16" ht="22.5" x14ac:dyDescent="0.2">
      <c r="A34" s="182">
        <v>3</v>
      </c>
      <c r="B34" s="54" t="s">
        <v>863</v>
      </c>
      <c r="C34" s="55" t="s">
        <v>1102</v>
      </c>
      <c r="D34" s="56" t="s">
        <v>864</v>
      </c>
      <c r="E34" s="57" t="s">
        <v>527</v>
      </c>
      <c r="F34" s="58">
        <v>16</v>
      </c>
      <c r="G34" s="59">
        <v>225.75</v>
      </c>
      <c r="H34" s="58"/>
      <c r="I34" s="58"/>
      <c r="J34" s="58"/>
      <c r="K34" s="59">
        <v>3612</v>
      </c>
      <c r="L34" s="58"/>
      <c r="M34" s="58"/>
      <c r="N34" s="58"/>
      <c r="O34" s="58" t="s">
        <v>107</v>
      </c>
      <c r="P34" s="58" t="s">
        <v>107</v>
      </c>
    </row>
    <row r="35" spans="1:16" ht="45" x14ac:dyDescent="0.2">
      <c r="A35" s="182">
        <v>4</v>
      </c>
      <c r="B35" s="54" t="s">
        <v>865</v>
      </c>
      <c r="C35" s="55" t="s">
        <v>866</v>
      </c>
      <c r="D35" s="56" t="s">
        <v>867</v>
      </c>
      <c r="E35" s="57" t="s">
        <v>868</v>
      </c>
      <c r="F35" s="58">
        <v>6.093</v>
      </c>
      <c r="G35" s="59">
        <v>1091.42</v>
      </c>
      <c r="H35" s="59">
        <v>118.81</v>
      </c>
      <c r="I35" s="59">
        <v>46.98</v>
      </c>
      <c r="J35" s="59">
        <v>4.96</v>
      </c>
      <c r="K35" s="59">
        <v>6650</v>
      </c>
      <c r="L35" s="59">
        <v>724</v>
      </c>
      <c r="M35" s="59">
        <v>286</v>
      </c>
      <c r="N35" s="59">
        <v>30</v>
      </c>
      <c r="O35" s="58" t="s">
        <v>869</v>
      </c>
      <c r="P35" s="58" t="s">
        <v>870</v>
      </c>
    </row>
    <row r="36" spans="1:16" ht="33.75" x14ac:dyDescent="0.2">
      <c r="A36" s="182">
        <v>5</v>
      </c>
      <c r="B36" s="54" t="s">
        <v>871</v>
      </c>
      <c r="C36" s="55" t="s">
        <v>872</v>
      </c>
      <c r="D36" s="56" t="s">
        <v>873</v>
      </c>
      <c r="E36" s="57" t="s">
        <v>356</v>
      </c>
      <c r="F36" s="58">
        <v>0.4073</v>
      </c>
      <c r="G36" s="59">
        <v>2102.3000000000002</v>
      </c>
      <c r="H36" s="59">
        <v>1278.52</v>
      </c>
      <c r="I36" s="59">
        <v>1.91</v>
      </c>
      <c r="J36" s="58"/>
      <c r="K36" s="59">
        <v>857</v>
      </c>
      <c r="L36" s="59">
        <v>521</v>
      </c>
      <c r="M36" s="59">
        <v>1</v>
      </c>
      <c r="N36" s="58"/>
      <c r="O36" s="58" t="s">
        <v>874</v>
      </c>
      <c r="P36" s="58" t="s">
        <v>107</v>
      </c>
    </row>
    <row r="37" spans="1:16" ht="56.25" x14ac:dyDescent="0.2">
      <c r="A37" s="182">
        <v>6</v>
      </c>
      <c r="B37" s="54" t="s">
        <v>413</v>
      </c>
      <c r="C37" s="55" t="s">
        <v>875</v>
      </c>
      <c r="D37" s="56" t="s">
        <v>876</v>
      </c>
      <c r="E37" s="57" t="s">
        <v>877</v>
      </c>
      <c r="F37" s="58">
        <v>0.4073</v>
      </c>
      <c r="G37" s="59">
        <v>1462.62</v>
      </c>
      <c r="H37" s="59">
        <v>399.01</v>
      </c>
      <c r="I37" s="59">
        <v>13.61</v>
      </c>
      <c r="J37" s="59">
        <v>0.24</v>
      </c>
      <c r="K37" s="59">
        <v>597</v>
      </c>
      <c r="L37" s="59">
        <v>163</v>
      </c>
      <c r="M37" s="59">
        <v>6</v>
      </c>
      <c r="N37" s="58"/>
      <c r="O37" s="58" t="s">
        <v>878</v>
      </c>
      <c r="P37" s="58" t="s">
        <v>879</v>
      </c>
    </row>
    <row r="38" spans="1:16" ht="33.75" x14ac:dyDescent="0.2">
      <c r="A38" s="182">
        <v>7</v>
      </c>
      <c r="B38" s="54" t="s">
        <v>419</v>
      </c>
      <c r="C38" s="55" t="s">
        <v>880</v>
      </c>
      <c r="D38" s="56" t="s">
        <v>881</v>
      </c>
      <c r="E38" s="57" t="s">
        <v>882</v>
      </c>
      <c r="F38" s="58">
        <v>1</v>
      </c>
      <c r="G38" s="59">
        <v>20.11</v>
      </c>
      <c r="H38" s="59">
        <v>11.14</v>
      </c>
      <c r="I38" s="59">
        <v>2.66</v>
      </c>
      <c r="J38" s="58"/>
      <c r="K38" s="59">
        <v>20</v>
      </c>
      <c r="L38" s="59">
        <v>11</v>
      </c>
      <c r="M38" s="59">
        <v>3</v>
      </c>
      <c r="N38" s="58"/>
      <c r="O38" s="58" t="s">
        <v>883</v>
      </c>
      <c r="P38" s="58" t="s">
        <v>107</v>
      </c>
    </row>
    <row r="39" spans="1:16" ht="45" x14ac:dyDescent="0.2">
      <c r="A39" s="182">
        <v>8</v>
      </c>
      <c r="B39" s="54" t="s">
        <v>421</v>
      </c>
      <c r="C39" s="55" t="s">
        <v>884</v>
      </c>
      <c r="D39" s="56" t="s">
        <v>885</v>
      </c>
      <c r="E39" s="57" t="s">
        <v>525</v>
      </c>
      <c r="F39" s="58">
        <v>1</v>
      </c>
      <c r="G39" s="59">
        <v>572</v>
      </c>
      <c r="H39" s="58"/>
      <c r="I39" s="58"/>
      <c r="J39" s="58"/>
      <c r="K39" s="59">
        <v>572</v>
      </c>
      <c r="L39" s="58"/>
      <c r="M39" s="58"/>
      <c r="N39" s="58"/>
      <c r="O39" s="58" t="s">
        <v>107</v>
      </c>
      <c r="P39" s="58" t="s">
        <v>107</v>
      </c>
    </row>
    <row r="40" spans="1:16" ht="33.75" x14ac:dyDescent="0.2">
      <c r="A40" s="182">
        <v>9</v>
      </c>
      <c r="B40" s="54" t="s">
        <v>425</v>
      </c>
      <c r="C40" s="55" t="s">
        <v>886</v>
      </c>
      <c r="D40" s="56" t="s">
        <v>887</v>
      </c>
      <c r="E40" s="57" t="s">
        <v>882</v>
      </c>
      <c r="F40" s="58">
        <v>1</v>
      </c>
      <c r="G40" s="59">
        <v>35.61</v>
      </c>
      <c r="H40" s="59">
        <v>21.07</v>
      </c>
      <c r="I40" s="59">
        <v>5.89</v>
      </c>
      <c r="J40" s="59">
        <v>0.14000000000000001</v>
      </c>
      <c r="K40" s="59">
        <v>36</v>
      </c>
      <c r="L40" s="59">
        <v>21</v>
      </c>
      <c r="M40" s="59">
        <v>6</v>
      </c>
      <c r="N40" s="58"/>
      <c r="O40" s="58" t="s">
        <v>888</v>
      </c>
      <c r="P40" s="58" t="s">
        <v>889</v>
      </c>
    </row>
    <row r="41" spans="1:16" ht="45" x14ac:dyDescent="0.2">
      <c r="A41" s="182">
        <v>10</v>
      </c>
      <c r="B41" s="54" t="s">
        <v>428</v>
      </c>
      <c r="C41" s="55" t="s">
        <v>890</v>
      </c>
      <c r="D41" s="56" t="s">
        <v>891</v>
      </c>
      <c r="E41" s="57" t="s">
        <v>525</v>
      </c>
      <c r="F41" s="58">
        <v>1</v>
      </c>
      <c r="G41" s="59">
        <v>880.01</v>
      </c>
      <c r="H41" s="58"/>
      <c r="I41" s="58"/>
      <c r="J41" s="58"/>
      <c r="K41" s="59">
        <v>880</v>
      </c>
      <c r="L41" s="58"/>
      <c r="M41" s="58"/>
      <c r="N41" s="58"/>
      <c r="O41" s="58" t="s">
        <v>107</v>
      </c>
      <c r="P41" s="58" t="s">
        <v>107</v>
      </c>
    </row>
    <row r="42" spans="1:16" ht="33.75" x14ac:dyDescent="0.2">
      <c r="A42" s="182">
        <v>11</v>
      </c>
      <c r="B42" s="54" t="s">
        <v>431</v>
      </c>
      <c r="C42" s="55" t="s">
        <v>892</v>
      </c>
      <c r="D42" s="56" t="s">
        <v>893</v>
      </c>
      <c r="E42" s="57" t="s">
        <v>882</v>
      </c>
      <c r="F42" s="58">
        <v>1</v>
      </c>
      <c r="G42" s="59">
        <v>50.9</v>
      </c>
      <c r="H42" s="59">
        <v>33.869999999999997</v>
      </c>
      <c r="I42" s="59">
        <v>7.88</v>
      </c>
      <c r="J42" s="59">
        <v>0.14000000000000001</v>
      </c>
      <c r="K42" s="59">
        <v>51</v>
      </c>
      <c r="L42" s="59">
        <v>34</v>
      </c>
      <c r="M42" s="59">
        <v>8</v>
      </c>
      <c r="N42" s="58"/>
      <c r="O42" s="58" t="s">
        <v>894</v>
      </c>
      <c r="P42" s="58" t="s">
        <v>889</v>
      </c>
    </row>
    <row r="43" spans="1:16" ht="45" x14ac:dyDescent="0.2">
      <c r="A43" s="182">
        <v>12</v>
      </c>
      <c r="B43" s="54" t="s">
        <v>432</v>
      </c>
      <c r="C43" s="55" t="s">
        <v>895</v>
      </c>
      <c r="D43" s="56" t="s">
        <v>896</v>
      </c>
      <c r="E43" s="57" t="s">
        <v>525</v>
      </c>
      <c r="F43" s="58">
        <v>1</v>
      </c>
      <c r="G43" s="59">
        <v>1760</v>
      </c>
      <c r="H43" s="58"/>
      <c r="I43" s="58"/>
      <c r="J43" s="58"/>
      <c r="K43" s="59">
        <v>1760</v>
      </c>
      <c r="L43" s="58"/>
      <c r="M43" s="58"/>
      <c r="N43" s="58"/>
      <c r="O43" s="58" t="s">
        <v>107</v>
      </c>
      <c r="P43" s="58" t="s">
        <v>107</v>
      </c>
    </row>
    <row r="44" spans="1:16" ht="56.25" x14ac:dyDescent="0.2">
      <c r="A44" s="182">
        <v>13</v>
      </c>
      <c r="B44" s="54" t="s">
        <v>552</v>
      </c>
      <c r="C44" s="55" t="s">
        <v>897</v>
      </c>
      <c r="D44" s="56" t="s">
        <v>898</v>
      </c>
      <c r="E44" s="57" t="s">
        <v>575</v>
      </c>
      <c r="F44" s="58">
        <v>2.4E-2</v>
      </c>
      <c r="G44" s="59">
        <v>11393.31</v>
      </c>
      <c r="H44" s="58"/>
      <c r="I44" s="58"/>
      <c r="J44" s="58"/>
      <c r="K44" s="59">
        <v>273</v>
      </c>
      <c r="L44" s="58"/>
      <c r="M44" s="58"/>
      <c r="N44" s="58"/>
      <c r="O44" s="58" t="s">
        <v>107</v>
      </c>
      <c r="P44" s="58" t="s">
        <v>107</v>
      </c>
    </row>
    <row r="45" spans="1:16" x14ac:dyDescent="0.2">
      <c r="A45" s="646" t="s">
        <v>460</v>
      </c>
      <c r="B45" s="645"/>
      <c r="C45" s="645"/>
      <c r="D45" s="645"/>
      <c r="E45" s="645"/>
      <c r="F45" s="645"/>
      <c r="G45" s="645"/>
      <c r="H45" s="645"/>
      <c r="I45" s="645"/>
      <c r="J45" s="645"/>
      <c r="K45" s="58">
        <v>15380</v>
      </c>
      <c r="L45" s="58">
        <v>1504</v>
      </c>
      <c r="M45" s="58">
        <v>337</v>
      </c>
      <c r="N45" s="58">
        <v>32</v>
      </c>
      <c r="O45" s="58">
        <v>160.61000000000001</v>
      </c>
      <c r="P45" s="58">
        <v>2.2999999999999998</v>
      </c>
    </row>
    <row r="46" spans="1:16" x14ac:dyDescent="0.2">
      <c r="A46" s="646" t="s">
        <v>461</v>
      </c>
      <c r="B46" s="645"/>
      <c r="C46" s="645"/>
      <c r="D46" s="645"/>
      <c r="E46" s="645"/>
      <c r="F46" s="645"/>
      <c r="G46" s="645"/>
      <c r="H46" s="645"/>
      <c r="I46" s="645"/>
      <c r="J46" s="645"/>
      <c r="K46" s="58">
        <v>1505</v>
      </c>
      <c r="L46" s="58"/>
      <c r="M46" s="58"/>
      <c r="N46" s="58"/>
      <c r="O46" s="58"/>
      <c r="P46" s="58"/>
    </row>
    <row r="47" spans="1:16" x14ac:dyDescent="0.2">
      <c r="A47" s="646" t="s">
        <v>462</v>
      </c>
      <c r="B47" s="645"/>
      <c r="C47" s="645"/>
      <c r="D47" s="645"/>
      <c r="E47" s="645"/>
      <c r="F47" s="645"/>
      <c r="G47" s="645"/>
      <c r="H47" s="645"/>
      <c r="I47" s="645"/>
      <c r="J47" s="645"/>
      <c r="K47" s="58">
        <v>915</v>
      </c>
      <c r="L47" s="58"/>
      <c r="M47" s="58"/>
      <c r="N47" s="58"/>
      <c r="O47" s="58"/>
      <c r="P47" s="58"/>
    </row>
    <row r="48" spans="1:16" x14ac:dyDescent="0.2">
      <c r="A48" s="644" t="s">
        <v>1700</v>
      </c>
      <c r="B48" s="645"/>
      <c r="C48" s="645"/>
      <c r="D48" s="645"/>
      <c r="E48" s="645"/>
      <c r="F48" s="645"/>
      <c r="G48" s="645"/>
      <c r="H48" s="645"/>
      <c r="I48" s="645"/>
      <c r="J48" s="645"/>
      <c r="K48" s="58"/>
      <c r="L48" s="58"/>
      <c r="M48" s="58"/>
      <c r="N48" s="58"/>
      <c r="O48" s="58"/>
      <c r="P48" s="58"/>
    </row>
    <row r="49" spans="1:16" x14ac:dyDescent="0.2">
      <c r="A49" s="646" t="s">
        <v>1221</v>
      </c>
      <c r="B49" s="645"/>
      <c r="C49" s="645"/>
      <c r="D49" s="645"/>
      <c r="E49" s="645"/>
      <c r="F49" s="645"/>
      <c r="G49" s="645"/>
      <c r="H49" s="645"/>
      <c r="I49" s="645"/>
      <c r="J49" s="645"/>
      <c r="K49" s="58">
        <v>1495</v>
      </c>
      <c r="L49" s="58"/>
      <c r="M49" s="58"/>
      <c r="N49" s="58"/>
      <c r="O49" s="58">
        <v>3.2</v>
      </c>
      <c r="P49" s="58">
        <v>0.14000000000000001</v>
      </c>
    </row>
    <row r="50" spans="1:16" x14ac:dyDescent="0.2">
      <c r="A50" s="646" t="s">
        <v>1225</v>
      </c>
      <c r="B50" s="645"/>
      <c r="C50" s="645"/>
      <c r="D50" s="645"/>
      <c r="E50" s="645"/>
      <c r="F50" s="645"/>
      <c r="G50" s="645"/>
      <c r="H50" s="645"/>
      <c r="I50" s="645"/>
      <c r="J50" s="645"/>
      <c r="K50" s="58">
        <v>2242</v>
      </c>
      <c r="L50" s="58"/>
      <c r="M50" s="58"/>
      <c r="N50" s="58"/>
      <c r="O50" s="58"/>
      <c r="P50" s="58"/>
    </row>
    <row r="51" spans="1:16" x14ac:dyDescent="0.2">
      <c r="A51" s="646" t="s">
        <v>1226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58">
        <v>7991</v>
      </c>
      <c r="L51" s="58"/>
      <c r="M51" s="58"/>
      <c r="N51" s="58"/>
      <c r="O51" s="58">
        <v>79.03</v>
      </c>
      <c r="P51" s="58">
        <v>2.13</v>
      </c>
    </row>
    <row r="52" spans="1:16" x14ac:dyDescent="0.2">
      <c r="A52" s="646" t="s">
        <v>1327</v>
      </c>
      <c r="B52" s="645"/>
      <c r="C52" s="645"/>
      <c r="D52" s="645"/>
      <c r="E52" s="645"/>
      <c r="F52" s="645"/>
      <c r="G52" s="645"/>
      <c r="H52" s="645"/>
      <c r="I52" s="645"/>
      <c r="J52" s="645"/>
      <c r="K52" s="58">
        <v>3563</v>
      </c>
      <c r="L52" s="58"/>
      <c r="M52" s="58"/>
      <c r="N52" s="58"/>
      <c r="O52" s="58">
        <v>53.52</v>
      </c>
      <c r="P52" s="58"/>
    </row>
    <row r="53" spans="1:16" x14ac:dyDescent="0.2">
      <c r="A53" s="646" t="s">
        <v>465</v>
      </c>
      <c r="B53" s="645"/>
      <c r="C53" s="645"/>
      <c r="D53" s="645"/>
      <c r="E53" s="645"/>
      <c r="F53" s="645"/>
      <c r="G53" s="645"/>
      <c r="H53" s="645"/>
      <c r="I53" s="645"/>
      <c r="J53" s="645"/>
      <c r="K53" s="58">
        <v>827</v>
      </c>
      <c r="L53" s="58"/>
      <c r="M53" s="58"/>
      <c r="N53" s="58"/>
      <c r="O53" s="58">
        <v>17.739999999999998</v>
      </c>
      <c r="P53" s="58">
        <v>0.01</v>
      </c>
    </row>
    <row r="54" spans="1:16" ht="21.95" customHeight="1" x14ac:dyDescent="0.2">
      <c r="A54" s="646" t="s">
        <v>1289</v>
      </c>
      <c r="B54" s="645"/>
      <c r="C54" s="645"/>
      <c r="D54" s="645"/>
      <c r="E54" s="645"/>
      <c r="F54" s="645"/>
      <c r="G54" s="645"/>
      <c r="H54" s="645"/>
      <c r="I54" s="645"/>
      <c r="J54" s="645"/>
      <c r="K54" s="58">
        <v>1682</v>
      </c>
      <c r="L54" s="58"/>
      <c r="M54" s="58"/>
      <c r="N54" s="58"/>
      <c r="O54" s="58">
        <v>7.12</v>
      </c>
      <c r="P54" s="58">
        <v>0.02</v>
      </c>
    </row>
    <row r="55" spans="1:16" x14ac:dyDescent="0.2">
      <c r="A55" s="646" t="s">
        <v>346</v>
      </c>
      <c r="B55" s="645"/>
      <c r="C55" s="645"/>
      <c r="D55" s="645"/>
      <c r="E55" s="645"/>
      <c r="F55" s="645"/>
      <c r="G55" s="645"/>
      <c r="H55" s="645"/>
      <c r="I55" s="645"/>
      <c r="J55" s="645"/>
      <c r="K55" s="58">
        <v>17800</v>
      </c>
      <c r="L55" s="58"/>
      <c r="M55" s="58"/>
      <c r="N55" s="58"/>
      <c r="O55" s="58">
        <v>160.61000000000001</v>
      </c>
      <c r="P55" s="58">
        <v>2.2999999999999998</v>
      </c>
    </row>
    <row r="56" spans="1:16" x14ac:dyDescent="0.2">
      <c r="A56" s="646" t="s">
        <v>466</v>
      </c>
      <c r="B56" s="645"/>
      <c r="C56" s="645"/>
      <c r="D56" s="645"/>
      <c r="E56" s="645"/>
      <c r="F56" s="645"/>
      <c r="G56" s="645"/>
      <c r="H56" s="645"/>
      <c r="I56" s="645"/>
      <c r="J56" s="645"/>
      <c r="K56" s="58"/>
      <c r="L56" s="58"/>
      <c r="M56" s="58"/>
      <c r="N56" s="58"/>
      <c r="O56" s="58"/>
      <c r="P56" s="58"/>
    </row>
    <row r="57" spans="1:16" x14ac:dyDescent="0.2">
      <c r="A57" s="646" t="s">
        <v>467</v>
      </c>
      <c r="B57" s="645"/>
      <c r="C57" s="645"/>
      <c r="D57" s="645"/>
      <c r="E57" s="645"/>
      <c r="F57" s="645"/>
      <c r="G57" s="645"/>
      <c r="H57" s="645"/>
      <c r="I57" s="645"/>
      <c r="J57" s="645"/>
      <c r="K57" s="58">
        <v>13539</v>
      </c>
      <c r="L57" s="58"/>
      <c r="M57" s="58"/>
      <c r="N57" s="58"/>
      <c r="O57" s="58"/>
      <c r="P57" s="58"/>
    </row>
    <row r="58" spans="1:16" x14ac:dyDescent="0.2">
      <c r="A58" s="646" t="s">
        <v>468</v>
      </c>
      <c r="B58" s="645"/>
      <c r="C58" s="645"/>
      <c r="D58" s="645"/>
      <c r="E58" s="645"/>
      <c r="F58" s="645"/>
      <c r="G58" s="645"/>
      <c r="H58" s="645"/>
      <c r="I58" s="645"/>
      <c r="J58" s="645"/>
      <c r="K58" s="58">
        <v>337</v>
      </c>
      <c r="L58" s="58"/>
      <c r="M58" s="58"/>
      <c r="N58" s="58"/>
      <c r="O58" s="58"/>
      <c r="P58" s="58"/>
    </row>
    <row r="59" spans="1:16" x14ac:dyDescent="0.2">
      <c r="A59" s="646" t="s">
        <v>469</v>
      </c>
      <c r="B59" s="645"/>
      <c r="C59" s="645"/>
      <c r="D59" s="645"/>
      <c r="E59" s="645"/>
      <c r="F59" s="645"/>
      <c r="G59" s="645"/>
      <c r="H59" s="645"/>
      <c r="I59" s="645"/>
      <c r="J59" s="645"/>
      <c r="K59" s="58">
        <v>1536</v>
      </c>
      <c r="L59" s="58"/>
      <c r="M59" s="58"/>
      <c r="N59" s="58"/>
      <c r="O59" s="58"/>
      <c r="P59" s="58"/>
    </row>
    <row r="60" spans="1:16" x14ac:dyDescent="0.2">
      <c r="A60" s="646" t="s">
        <v>470</v>
      </c>
      <c r="B60" s="645"/>
      <c r="C60" s="645"/>
      <c r="D60" s="645"/>
      <c r="E60" s="645"/>
      <c r="F60" s="645"/>
      <c r="G60" s="645"/>
      <c r="H60" s="645"/>
      <c r="I60" s="645"/>
      <c r="J60" s="645"/>
      <c r="K60" s="58">
        <v>1505</v>
      </c>
      <c r="L60" s="58"/>
      <c r="M60" s="58"/>
      <c r="N60" s="58"/>
      <c r="O60" s="58"/>
      <c r="P60" s="58"/>
    </row>
    <row r="61" spans="1:16" x14ac:dyDescent="0.2">
      <c r="A61" s="646" t="s">
        <v>471</v>
      </c>
      <c r="B61" s="645"/>
      <c r="C61" s="645"/>
      <c r="D61" s="645"/>
      <c r="E61" s="645"/>
      <c r="F61" s="645"/>
      <c r="G61" s="645"/>
      <c r="H61" s="645"/>
      <c r="I61" s="645"/>
      <c r="J61" s="645"/>
      <c r="K61" s="58">
        <v>915</v>
      </c>
      <c r="L61" s="58"/>
      <c r="M61" s="58"/>
      <c r="N61" s="58"/>
      <c r="O61" s="58"/>
      <c r="P61" s="58"/>
    </row>
    <row r="62" spans="1:16" x14ac:dyDescent="0.2">
      <c r="A62" s="644" t="s">
        <v>899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0">
        <v>17800</v>
      </c>
      <c r="L62" s="58"/>
      <c r="M62" s="58"/>
      <c r="N62" s="58"/>
      <c r="O62" s="60">
        <v>160.61000000000001</v>
      </c>
      <c r="P62" s="60">
        <v>2.2999999999999998</v>
      </c>
    </row>
    <row r="63" spans="1:16" x14ac:dyDescent="0.2">
      <c r="A63" s="648" t="s">
        <v>345</v>
      </c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</row>
    <row r="64" spans="1:16" x14ac:dyDescent="0.2">
      <c r="A64" s="646" t="s">
        <v>473</v>
      </c>
      <c r="B64" s="645"/>
      <c r="C64" s="645"/>
      <c r="D64" s="645"/>
      <c r="E64" s="645"/>
      <c r="F64" s="645"/>
      <c r="G64" s="645"/>
      <c r="H64" s="645"/>
      <c r="I64" s="645"/>
      <c r="J64" s="645"/>
      <c r="K64" s="58">
        <v>15380</v>
      </c>
      <c r="L64" s="58">
        <v>1504</v>
      </c>
      <c r="M64" s="58">
        <v>337</v>
      </c>
      <c r="N64" s="58">
        <v>32</v>
      </c>
      <c r="O64" s="58">
        <v>160.61000000000001</v>
      </c>
      <c r="P64" s="58">
        <v>2.2999999999999998</v>
      </c>
    </row>
    <row r="65" spans="1:16" x14ac:dyDescent="0.2">
      <c r="A65" s="646" t="s">
        <v>461</v>
      </c>
      <c r="B65" s="645"/>
      <c r="C65" s="645"/>
      <c r="D65" s="645"/>
      <c r="E65" s="645"/>
      <c r="F65" s="645"/>
      <c r="G65" s="645"/>
      <c r="H65" s="645"/>
      <c r="I65" s="645"/>
      <c r="J65" s="645"/>
      <c r="K65" s="58">
        <v>1505</v>
      </c>
      <c r="L65" s="58"/>
      <c r="M65" s="58"/>
      <c r="N65" s="58"/>
      <c r="O65" s="58"/>
      <c r="P65" s="58"/>
    </row>
    <row r="66" spans="1:16" x14ac:dyDescent="0.2">
      <c r="A66" s="646" t="s">
        <v>462</v>
      </c>
      <c r="B66" s="645"/>
      <c r="C66" s="645"/>
      <c r="D66" s="645"/>
      <c r="E66" s="645"/>
      <c r="F66" s="645"/>
      <c r="G66" s="645"/>
      <c r="H66" s="645"/>
      <c r="I66" s="645"/>
      <c r="J66" s="645"/>
      <c r="K66" s="58">
        <v>915</v>
      </c>
      <c r="L66" s="58"/>
      <c r="M66" s="58"/>
      <c r="N66" s="58"/>
      <c r="O66" s="58"/>
      <c r="P66" s="58"/>
    </row>
    <row r="67" spans="1:16" x14ac:dyDescent="0.2">
      <c r="A67" s="644" t="s">
        <v>474</v>
      </c>
      <c r="B67" s="645"/>
      <c r="C67" s="645"/>
      <c r="D67" s="645"/>
      <c r="E67" s="645"/>
      <c r="F67" s="645"/>
      <c r="G67" s="645"/>
      <c r="H67" s="645"/>
      <c r="I67" s="645"/>
      <c r="J67" s="645"/>
      <c r="K67" s="58"/>
      <c r="L67" s="58"/>
      <c r="M67" s="58"/>
      <c r="N67" s="58"/>
      <c r="O67" s="58"/>
      <c r="P67" s="58"/>
    </row>
    <row r="68" spans="1:16" x14ac:dyDescent="0.2">
      <c r="A68" s="646" t="s">
        <v>1221</v>
      </c>
      <c r="B68" s="645"/>
      <c r="C68" s="645"/>
      <c r="D68" s="645"/>
      <c r="E68" s="645"/>
      <c r="F68" s="645"/>
      <c r="G68" s="645"/>
      <c r="H68" s="645"/>
      <c r="I68" s="645"/>
      <c r="J68" s="645"/>
      <c r="K68" s="58">
        <v>1495</v>
      </c>
      <c r="L68" s="58"/>
      <c r="M68" s="58"/>
      <c r="N68" s="58"/>
      <c r="O68" s="58">
        <v>3.2</v>
      </c>
      <c r="P68" s="58">
        <v>0.14000000000000001</v>
      </c>
    </row>
    <row r="69" spans="1:16" x14ac:dyDescent="0.2">
      <c r="A69" s="646" t="s">
        <v>1225</v>
      </c>
      <c r="B69" s="645"/>
      <c r="C69" s="645"/>
      <c r="D69" s="645"/>
      <c r="E69" s="645"/>
      <c r="F69" s="645"/>
      <c r="G69" s="645"/>
      <c r="H69" s="645"/>
      <c r="I69" s="645"/>
      <c r="J69" s="645"/>
      <c r="K69" s="58">
        <v>2242</v>
      </c>
      <c r="L69" s="58"/>
      <c r="M69" s="58"/>
      <c r="N69" s="58"/>
      <c r="O69" s="58"/>
      <c r="P69" s="58"/>
    </row>
    <row r="70" spans="1:16" x14ac:dyDescent="0.2">
      <c r="A70" s="646" t="s">
        <v>1226</v>
      </c>
      <c r="B70" s="645"/>
      <c r="C70" s="645"/>
      <c r="D70" s="645"/>
      <c r="E70" s="645"/>
      <c r="F70" s="645"/>
      <c r="G70" s="645"/>
      <c r="H70" s="645"/>
      <c r="I70" s="645"/>
      <c r="J70" s="645"/>
      <c r="K70" s="58">
        <v>7991</v>
      </c>
      <c r="L70" s="58"/>
      <c r="M70" s="58"/>
      <c r="N70" s="58"/>
      <c r="O70" s="58">
        <v>79.03</v>
      </c>
      <c r="P70" s="58">
        <v>2.13</v>
      </c>
    </row>
    <row r="71" spans="1:16" x14ac:dyDescent="0.2">
      <c r="A71" s="646" t="s">
        <v>1327</v>
      </c>
      <c r="B71" s="645"/>
      <c r="C71" s="645"/>
      <c r="D71" s="645"/>
      <c r="E71" s="645"/>
      <c r="F71" s="645"/>
      <c r="G71" s="645"/>
      <c r="H71" s="645"/>
      <c r="I71" s="645"/>
      <c r="J71" s="645"/>
      <c r="K71" s="58">
        <v>3563</v>
      </c>
      <c r="L71" s="58"/>
      <c r="M71" s="58"/>
      <c r="N71" s="58"/>
      <c r="O71" s="58">
        <v>53.52</v>
      </c>
      <c r="P71" s="58"/>
    </row>
    <row r="72" spans="1:16" x14ac:dyDescent="0.2">
      <c r="A72" s="646" t="s">
        <v>465</v>
      </c>
      <c r="B72" s="645"/>
      <c r="C72" s="645"/>
      <c r="D72" s="645"/>
      <c r="E72" s="645"/>
      <c r="F72" s="645"/>
      <c r="G72" s="645"/>
      <c r="H72" s="645"/>
      <c r="I72" s="645"/>
      <c r="J72" s="645"/>
      <c r="K72" s="58">
        <v>827</v>
      </c>
      <c r="L72" s="58"/>
      <c r="M72" s="58"/>
      <c r="N72" s="58"/>
      <c r="O72" s="58">
        <v>17.739999999999998</v>
      </c>
      <c r="P72" s="58">
        <v>0.01</v>
      </c>
    </row>
    <row r="73" spans="1:16" ht="21.95" customHeight="1" x14ac:dyDescent="0.2">
      <c r="A73" s="646" t="s">
        <v>1289</v>
      </c>
      <c r="B73" s="645"/>
      <c r="C73" s="645"/>
      <c r="D73" s="645"/>
      <c r="E73" s="645"/>
      <c r="F73" s="645"/>
      <c r="G73" s="645"/>
      <c r="H73" s="645"/>
      <c r="I73" s="645"/>
      <c r="J73" s="645"/>
      <c r="K73" s="58">
        <v>1682</v>
      </c>
      <c r="L73" s="58"/>
      <c r="M73" s="58"/>
      <c r="N73" s="58"/>
      <c r="O73" s="58">
        <v>7.12</v>
      </c>
      <c r="P73" s="58">
        <v>0.02</v>
      </c>
    </row>
    <row r="74" spans="1:16" x14ac:dyDescent="0.2">
      <c r="A74" s="646" t="s">
        <v>346</v>
      </c>
      <c r="B74" s="645"/>
      <c r="C74" s="645"/>
      <c r="D74" s="645"/>
      <c r="E74" s="645"/>
      <c r="F74" s="645"/>
      <c r="G74" s="645"/>
      <c r="H74" s="645"/>
      <c r="I74" s="645"/>
      <c r="J74" s="645"/>
      <c r="K74" s="58">
        <v>17800</v>
      </c>
      <c r="L74" s="58"/>
      <c r="M74" s="58"/>
      <c r="N74" s="58"/>
      <c r="O74" s="58">
        <v>160.61000000000001</v>
      </c>
      <c r="P74" s="58">
        <v>2.2999999999999998</v>
      </c>
    </row>
    <row r="75" spans="1:16" x14ac:dyDescent="0.2">
      <c r="A75" s="707" t="s">
        <v>347</v>
      </c>
      <c r="B75" s="708"/>
      <c r="C75" s="708"/>
      <c r="D75" s="708"/>
      <c r="E75" s="708"/>
      <c r="F75" s="708"/>
      <c r="G75" s="708"/>
      <c r="H75" s="708"/>
      <c r="I75" s="708"/>
      <c r="J75" s="709"/>
      <c r="K75" s="61">
        <f>ROUND(K74*6.96,2)</f>
        <v>123888</v>
      </c>
      <c r="L75" s="58"/>
      <c r="M75" s="58"/>
      <c r="N75" s="58"/>
      <c r="O75" s="58"/>
      <c r="P75" s="58"/>
    </row>
    <row r="76" spans="1:16" x14ac:dyDescent="0.2">
      <c r="A76" s="646" t="s">
        <v>348</v>
      </c>
      <c r="B76" s="645"/>
      <c r="C76" s="645"/>
      <c r="D76" s="645"/>
      <c r="E76" s="645"/>
      <c r="F76" s="645"/>
      <c r="G76" s="645"/>
      <c r="H76" s="645"/>
      <c r="I76" s="645"/>
      <c r="J76" s="645"/>
      <c r="K76" s="61">
        <f>ROUND(K75*1.1532377,2)</f>
        <v>142872.31</v>
      </c>
      <c r="L76" s="58"/>
      <c r="M76" s="58"/>
      <c r="N76" s="58"/>
      <c r="O76" s="58"/>
      <c r="P76" s="58"/>
    </row>
    <row r="77" spans="1:16" x14ac:dyDescent="0.2">
      <c r="A77" s="646" t="s">
        <v>349</v>
      </c>
      <c r="B77" s="645"/>
      <c r="C77" s="645"/>
      <c r="D77" s="645"/>
      <c r="E77" s="645"/>
      <c r="F77" s="645"/>
      <c r="G77" s="645"/>
      <c r="H77" s="645"/>
      <c r="I77" s="645"/>
      <c r="J77" s="645"/>
      <c r="K77" s="61">
        <f>ROUND(K76*0.845,2)-20.46</f>
        <v>120706.64</v>
      </c>
      <c r="L77" s="58"/>
      <c r="M77" s="58"/>
      <c r="N77" s="58"/>
      <c r="O77" s="58"/>
      <c r="P77" s="58"/>
    </row>
    <row r="78" spans="1:16" ht="12.75" customHeight="1" x14ac:dyDescent="0.2">
      <c r="A78" s="644" t="s">
        <v>48</v>
      </c>
      <c r="B78" s="645"/>
      <c r="C78" s="645"/>
      <c r="D78" s="645"/>
      <c r="E78" s="645"/>
      <c r="F78" s="645"/>
      <c r="G78" s="645"/>
      <c r="H78" s="645"/>
      <c r="I78" s="645"/>
      <c r="J78" s="645"/>
      <c r="K78" s="61">
        <f>ROUND(K77*0.2,2)</f>
        <v>24141.33</v>
      </c>
      <c r="L78" s="58"/>
      <c r="M78" s="58"/>
      <c r="N78" s="58"/>
      <c r="O78" s="58"/>
      <c r="P78" s="58"/>
    </row>
    <row r="79" spans="1:16" ht="12.75" customHeight="1" x14ac:dyDescent="0.2">
      <c r="A79" s="644" t="s">
        <v>514</v>
      </c>
      <c r="B79" s="645"/>
      <c r="C79" s="645"/>
      <c r="D79" s="645"/>
      <c r="E79" s="645"/>
      <c r="F79" s="645"/>
      <c r="G79" s="645"/>
      <c r="H79" s="645"/>
      <c r="I79" s="645"/>
      <c r="J79" s="645"/>
      <c r="K79" s="61">
        <f>K77+K78</f>
        <v>144847.97</v>
      </c>
      <c r="L79" s="58"/>
      <c r="M79" s="58"/>
      <c r="N79" s="58"/>
      <c r="O79" s="58"/>
      <c r="P79" s="58"/>
    </row>
    <row r="84" spans="2:13" x14ac:dyDescent="0.2">
      <c r="B84" s="122" t="s">
        <v>506</v>
      </c>
      <c r="C84" s="123"/>
      <c r="D84" s="124"/>
      <c r="E84"/>
      <c r="F84"/>
      <c r="G84"/>
      <c r="H84"/>
      <c r="I84"/>
      <c r="J84"/>
      <c r="K84"/>
      <c r="L84"/>
      <c r="M84"/>
    </row>
    <row r="85" spans="2:13" x14ac:dyDescent="0.2">
      <c r="B85" s="122"/>
      <c r="C85" s="123"/>
      <c r="D85" s="124"/>
      <c r="E85"/>
      <c r="F85"/>
      <c r="G85"/>
      <c r="H85"/>
      <c r="I85"/>
      <c r="J85"/>
      <c r="K85"/>
      <c r="L85"/>
      <c r="M85"/>
    </row>
    <row r="86" spans="2:13" x14ac:dyDescent="0.2">
      <c r="B86" s="122" t="s">
        <v>505</v>
      </c>
      <c r="C86" s="123"/>
      <c r="D86" s="124"/>
      <c r="E86"/>
      <c r="F86"/>
      <c r="G86"/>
      <c r="H86"/>
      <c r="I86"/>
      <c r="J86"/>
      <c r="K86"/>
      <c r="L86"/>
      <c r="M86"/>
    </row>
  </sheetData>
  <mergeCells count="83">
    <mergeCell ref="A68:J68"/>
    <mergeCell ref="A57:J57"/>
    <mergeCell ref="A58:J58"/>
    <mergeCell ref="A59:J59"/>
    <mergeCell ref="A60:J60"/>
    <mergeCell ref="A61:J61"/>
    <mergeCell ref="A63:P63"/>
    <mergeCell ref="A64:J64"/>
    <mergeCell ref="A65:J65"/>
    <mergeCell ref="A66:J66"/>
    <mergeCell ref="A67:J67"/>
    <mergeCell ref="A62:J62"/>
    <mergeCell ref="A79:J79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56:J56"/>
    <mergeCell ref="A50:J50"/>
    <mergeCell ref="J27:J28"/>
    <mergeCell ref="L27:L28"/>
    <mergeCell ref="M27:M28"/>
    <mergeCell ref="A46:J46"/>
    <mergeCell ref="A47:J47"/>
    <mergeCell ref="A48:J48"/>
    <mergeCell ref="A49:J49"/>
    <mergeCell ref="A51:J51"/>
    <mergeCell ref="A52:J52"/>
    <mergeCell ref="A53:J53"/>
    <mergeCell ref="A54:J54"/>
    <mergeCell ref="A55:J55"/>
    <mergeCell ref="N27:N28"/>
    <mergeCell ref="A30:P30"/>
    <mergeCell ref="A31:P31"/>
    <mergeCell ref="I27:I28"/>
    <mergeCell ref="A45:J45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B10:G12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53"/>
  <sheetViews>
    <sheetView showGridLines="0" topLeftCell="A7" zoomScale="115" zoomScaleNormal="115" workbookViewId="0">
      <selection activeCell="K26" sqref="K26:K28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13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10.570312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s="276" customForma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s="276" customForma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s="276" customForma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54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36.7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s="276" customForma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s="276" customForma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s="276" customForma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s="276" customForma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161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42" customFormat="1" x14ac:dyDescent="0.2">
      <c r="A22" s="39"/>
      <c r="B22" s="40"/>
      <c r="C22" s="184"/>
      <c r="D22" s="43"/>
      <c r="E22" s="44"/>
      <c r="F22" s="183"/>
      <c r="G22" s="183"/>
      <c r="H22" s="183"/>
      <c r="I22" s="183"/>
      <c r="J22" s="183"/>
      <c r="K22" s="49"/>
      <c r="L22" s="183"/>
      <c r="M22" s="183"/>
      <c r="N22" s="46"/>
      <c r="O22" s="46"/>
      <c r="P22" s="47"/>
    </row>
    <row r="23" spans="1:16" s="42" customFormat="1" x14ac:dyDescent="0.2">
      <c r="A23" s="39"/>
      <c r="B23" s="669" t="s">
        <v>1701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39">
        <v>1</v>
      </c>
      <c r="B29" s="340">
        <v>2</v>
      </c>
      <c r="C29" s="340">
        <v>3</v>
      </c>
      <c r="D29" s="341">
        <v>4</v>
      </c>
      <c r="E29" s="341">
        <v>5</v>
      </c>
      <c r="F29" s="341">
        <v>6</v>
      </c>
      <c r="G29" s="341">
        <v>7</v>
      </c>
      <c r="H29" s="341">
        <v>8</v>
      </c>
      <c r="I29" s="341">
        <v>9</v>
      </c>
      <c r="J29" s="341">
        <v>10</v>
      </c>
      <c r="K29" s="341">
        <v>11</v>
      </c>
      <c r="L29" s="341">
        <v>12</v>
      </c>
      <c r="M29" s="341">
        <v>13</v>
      </c>
      <c r="N29" s="341">
        <v>14</v>
      </c>
      <c r="O29" s="341">
        <v>15</v>
      </c>
      <c r="P29" s="341">
        <v>16</v>
      </c>
    </row>
    <row r="30" spans="1:16" x14ac:dyDescent="0.2">
      <c r="A30" s="647" t="s">
        <v>515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331">
        <v>1</v>
      </c>
      <c r="B31" s="332" t="s">
        <v>196</v>
      </c>
      <c r="C31" s="333" t="s">
        <v>1702</v>
      </c>
      <c r="D31" s="334" t="s">
        <v>1703</v>
      </c>
      <c r="E31" s="335" t="s">
        <v>1704</v>
      </c>
      <c r="F31" s="336">
        <v>2.9940000000000002</v>
      </c>
      <c r="G31" s="337">
        <v>7022.18</v>
      </c>
      <c r="H31" s="337">
        <v>190.92</v>
      </c>
      <c r="I31" s="337">
        <v>28.3</v>
      </c>
      <c r="J31" s="337">
        <v>0.99</v>
      </c>
      <c r="K31" s="337">
        <v>21025</v>
      </c>
      <c r="L31" s="337">
        <v>572</v>
      </c>
      <c r="M31" s="337">
        <v>85</v>
      </c>
      <c r="N31" s="337">
        <v>3</v>
      </c>
      <c r="O31" s="336" t="s">
        <v>1705</v>
      </c>
      <c r="P31" s="336" t="s">
        <v>1706</v>
      </c>
    </row>
    <row r="32" spans="1:16" ht="22.5" x14ac:dyDescent="0.2">
      <c r="A32" s="331">
        <v>2</v>
      </c>
      <c r="B32" s="332" t="s">
        <v>198</v>
      </c>
      <c r="C32" s="333" t="s">
        <v>1102</v>
      </c>
      <c r="D32" s="334" t="s">
        <v>1707</v>
      </c>
      <c r="E32" s="335" t="s">
        <v>851</v>
      </c>
      <c r="F32" s="336">
        <v>277.2</v>
      </c>
      <c r="G32" s="337">
        <v>88.47</v>
      </c>
      <c r="H32" s="336"/>
      <c r="I32" s="336"/>
      <c r="J32" s="336"/>
      <c r="K32" s="337">
        <v>24524</v>
      </c>
      <c r="L32" s="336"/>
      <c r="M32" s="336"/>
      <c r="N32" s="336"/>
      <c r="O32" s="336" t="s">
        <v>107</v>
      </c>
      <c r="P32" s="336" t="s">
        <v>107</v>
      </c>
    </row>
    <row r="33" spans="1:16" ht="22.5" x14ac:dyDescent="0.2">
      <c r="A33" s="331">
        <v>3</v>
      </c>
      <c r="B33" s="332" t="s">
        <v>199</v>
      </c>
      <c r="C33" s="333" t="s">
        <v>1102</v>
      </c>
      <c r="D33" s="334" t="s">
        <v>1708</v>
      </c>
      <c r="E33" s="335" t="s">
        <v>851</v>
      </c>
      <c r="F33" s="336">
        <v>18.2</v>
      </c>
      <c r="G33" s="337">
        <v>92.42</v>
      </c>
      <c r="H33" s="336"/>
      <c r="I33" s="336"/>
      <c r="J33" s="336"/>
      <c r="K33" s="337">
        <v>1682</v>
      </c>
      <c r="L33" s="336"/>
      <c r="M33" s="336"/>
      <c r="N33" s="336"/>
      <c r="O33" s="336" t="s">
        <v>107</v>
      </c>
      <c r="P33" s="336" t="s">
        <v>107</v>
      </c>
    </row>
    <row r="34" spans="1:16" ht="22.5" x14ac:dyDescent="0.2">
      <c r="A34" s="331">
        <v>4</v>
      </c>
      <c r="B34" s="332" t="s">
        <v>201</v>
      </c>
      <c r="C34" s="333" t="s">
        <v>1102</v>
      </c>
      <c r="D34" s="334" t="s">
        <v>1709</v>
      </c>
      <c r="E34" s="335" t="s">
        <v>851</v>
      </c>
      <c r="F34" s="336">
        <v>4</v>
      </c>
      <c r="G34" s="337">
        <v>92.31</v>
      </c>
      <c r="H34" s="336"/>
      <c r="I34" s="336"/>
      <c r="J34" s="336"/>
      <c r="K34" s="337">
        <v>369</v>
      </c>
      <c r="L34" s="336"/>
      <c r="M34" s="336"/>
      <c r="N34" s="336"/>
      <c r="O34" s="336" t="s">
        <v>107</v>
      </c>
      <c r="P34" s="336" t="s">
        <v>107</v>
      </c>
    </row>
    <row r="35" spans="1:16" ht="33.75" x14ac:dyDescent="0.2">
      <c r="A35" s="331">
        <v>5</v>
      </c>
      <c r="B35" s="332" t="s">
        <v>203</v>
      </c>
      <c r="C35" s="333" t="s">
        <v>523</v>
      </c>
      <c r="D35" s="334" t="s">
        <v>524</v>
      </c>
      <c r="E35" s="335" t="s">
        <v>525</v>
      </c>
      <c r="F35" s="336">
        <v>-271.55579999999998</v>
      </c>
      <c r="G35" s="337">
        <v>72.8</v>
      </c>
      <c r="H35" s="336"/>
      <c r="I35" s="336"/>
      <c r="J35" s="336"/>
      <c r="K35" s="337">
        <v>-19769</v>
      </c>
      <c r="L35" s="336"/>
      <c r="M35" s="336"/>
      <c r="N35" s="336"/>
      <c r="O35" s="336" t="s">
        <v>107</v>
      </c>
      <c r="P35" s="336" t="s">
        <v>107</v>
      </c>
    </row>
    <row r="36" spans="1:16" ht="45" x14ac:dyDescent="0.2">
      <c r="A36" s="331">
        <v>6</v>
      </c>
      <c r="B36" s="332" t="s">
        <v>206</v>
      </c>
      <c r="C36" s="333" t="s">
        <v>1102</v>
      </c>
      <c r="D36" s="334" t="s">
        <v>526</v>
      </c>
      <c r="E36" s="335" t="s">
        <v>527</v>
      </c>
      <c r="F36" s="336">
        <v>271.55579999999998</v>
      </c>
      <c r="G36" s="337">
        <v>31.48</v>
      </c>
      <c r="H36" s="336"/>
      <c r="I36" s="336"/>
      <c r="J36" s="336"/>
      <c r="K36" s="337">
        <v>8549</v>
      </c>
      <c r="L36" s="336"/>
      <c r="M36" s="336"/>
      <c r="N36" s="336"/>
      <c r="O36" s="336" t="s">
        <v>107</v>
      </c>
      <c r="P36" s="336" t="s">
        <v>107</v>
      </c>
    </row>
    <row r="37" spans="1:16" ht="33.75" x14ac:dyDescent="0.2">
      <c r="A37" s="331">
        <v>7</v>
      </c>
      <c r="B37" s="332" t="s">
        <v>209</v>
      </c>
      <c r="C37" s="333" t="s">
        <v>842</v>
      </c>
      <c r="D37" s="334" t="s">
        <v>843</v>
      </c>
      <c r="E37" s="335" t="s">
        <v>99</v>
      </c>
      <c r="F37" s="336">
        <v>0.4491</v>
      </c>
      <c r="G37" s="337">
        <v>7320.89</v>
      </c>
      <c r="H37" s="337">
        <v>1006.86</v>
      </c>
      <c r="I37" s="337">
        <v>23.69</v>
      </c>
      <c r="J37" s="337">
        <v>2.83</v>
      </c>
      <c r="K37" s="337">
        <v>3288</v>
      </c>
      <c r="L37" s="337">
        <v>452</v>
      </c>
      <c r="M37" s="337">
        <v>11</v>
      </c>
      <c r="N37" s="337">
        <v>1</v>
      </c>
      <c r="O37" s="336" t="s">
        <v>1710</v>
      </c>
      <c r="P37" s="336" t="s">
        <v>1711</v>
      </c>
    </row>
    <row r="38" spans="1:16" ht="22.5" x14ac:dyDescent="0.2">
      <c r="A38" s="331">
        <v>8</v>
      </c>
      <c r="B38" s="332" t="s">
        <v>214</v>
      </c>
      <c r="C38" s="333" t="s">
        <v>847</v>
      </c>
      <c r="D38" s="334" t="s">
        <v>848</v>
      </c>
      <c r="E38" s="335" t="s">
        <v>575</v>
      </c>
      <c r="F38" s="336">
        <v>-0.35120000000000001</v>
      </c>
      <c r="G38" s="337">
        <v>7883.84</v>
      </c>
      <c r="H38" s="336"/>
      <c r="I38" s="336"/>
      <c r="J38" s="336"/>
      <c r="K38" s="337">
        <v>-2769</v>
      </c>
      <c r="L38" s="336"/>
      <c r="M38" s="336"/>
      <c r="N38" s="336"/>
      <c r="O38" s="336" t="s">
        <v>107</v>
      </c>
      <c r="P38" s="336" t="s">
        <v>107</v>
      </c>
    </row>
    <row r="39" spans="1:16" ht="33.75" x14ac:dyDescent="0.2">
      <c r="A39" s="331">
        <v>9</v>
      </c>
      <c r="B39" s="332" t="s">
        <v>217</v>
      </c>
      <c r="C39" s="333" t="s">
        <v>1102</v>
      </c>
      <c r="D39" s="334" t="s">
        <v>1712</v>
      </c>
      <c r="E39" s="335" t="s">
        <v>424</v>
      </c>
      <c r="F39" s="336">
        <v>41.58</v>
      </c>
      <c r="G39" s="337">
        <v>148.65</v>
      </c>
      <c r="H39" s="336"/>
      <c r="I39" s="336"/>
      <c r="J39" s="336"/>
      <c r="K39" s="337">
        <v>6181</v>
      </c>
      <c r="L39" s="336"/>
      <c r="M39" s="336"/>
      <c r="N39" s="336"/>
      <c r="O39" s="336" t="s">
        <v>107</v>
      </c>
      <c r="P39" s="336" t="s">
        <v>107</v>
      </c>
    </row>
    <row r="40" spans="1:16" ht="33.75" x14ac:dyDescent="0.2">
      <c r="A40" s="331">
        <v>10</v>
      </c>
      <c r="B40" s="332" t="s">
        <v>219</v>
      </c>
      <c r="C40" s="333" t="s">
        <v>1102</v>
      </c>
      <c r="D40" s="334" t="s">
        <v>1713</v>
      </c>
      <c r="E40" s="335" t="s">
        <v>424</v>
      </c>
      <c r="F40" s="336">
        <v>2.73</v>
      </c>
      <c r="G40" s="337">
        <v>148.65</v>
      </c>
      <c r="H40" s="336"/>
      <c r="I40" s="336"/>
      <c r="J40" s="336"/>
      <c r="K40" s="337">
        <v>406</v>
      </c>
      <c r="L40" s="336"/>
      <c r="M40" s="336"/>
      <c r="N40" s="336"/>
      <c r="O40" s="336" t="s">
        <v>107</v>
      </c>
      <c r="P40" s="336" t="s">
        <v>107</v>
      </c>
    </row>
    <row r="41" spans="1:16" ht="33.75" x14ac:dyDescent="0.2">
      <c r="A41" s="331">
        <v>11</v>
      </c>
      <c r="B41" s="332" t="s">
        <v>223</v>
      </c>
      <c r="C41" s="333" t="s">
        <v>1102</v>
      </c>
      <c r="D41" s="334" t="s">
        <v>1714</v>
      </c>
      <c r="E41" s="335" t="s">
        <v>424</v>
      </c>
      <c r="F41" s="336">
        <v>0.6</v>
      </c>
      <c r="G41" s="337">
        <v>148.65</v>
      </c>
      <c r="H41" s="336"/>
      <c r="I41" s="336"/>
      <c r="J41" s="336"/>
      <c r="K41" s="337">
        <v>89</v>
      </c>
      <c r="L41" s="336"/>
      <c r="M41" s="336"/>
      <c r="N41" s="336"/>
      <c r="O41" s="336" t="s">
        <v>107</v>
      </c>
      <c r="P41" s="336" t="s">
        <v>107</v>
      </c>
    </row>
    <row r="42" spans="1:16" x14ac:dyDescent="0.2">
      <c r="A42" s="646" t="s">
        <v>460</v>
      </c>
      <c r="B42" s="645"/>
      <c r="C42" s="645"/>
      <c r="D42" s="645"/>
      <c r="E42" s="645"/>
      <c r="F42" s="645"/>
      <c r="G42" s="645"/>
      <c r="H42" s="645"/>
      <c r="I42" s="645"/>
      <c r="J42" s="645"/>
      <c r="K42" s="336">
        <v>43575</v>
      </c>
      <c r="L42" s="336">
        <v>1024</v>
      </c>
      <c r="M42" s="336">
        <v>96</v>
      </c>
      <c r="N42" s="336">
        <v>4</v>
      </c>
      <c r="O42" s="336">
        <v>114.65</v>
      </c>
      <c r="P42" s="336">
        <v>0.3</v>
      </c>
    </row>
    <row r="43" spans="1:16" x14ac:dyDescent="0.2">
      <c r="A43" s="646" t="s">
        <v>461</v>
      </c>
      <c r="B43" s="645"/>
      <c r="C43" s="645"/>
      <c r="D43" s="645"/>
      <c r="E43" s="645"/>
      <c r="F43" s="645"/>
      <c r="G43" s="645"/>
      <c r="H43" s="645"/>
      <c r="I43" s="645"/>
      <c r="J43" s="645"/>
      <c r="K43" s="336">
        <v>1100</v>
      </c>
      <c r="L43" s="336"/>
      <c r="M43" s="336"/>
      <c r="N43" s="336"/>
      <c r="O43" s="336"/>
      <c r="P43" s="336"/>
    </row>
    <row r="44" spans="1:16" x14ac:dyDescent="0.2">
      <c r="A44" s="646" t="s">
        <v>462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36">
        <v>558</v>
      </c>
      <c r="L44" s="336"/>
      <c r="M44" s="336"/>
      <c r="N44" s="336"/>
      <c r="O44" s="336"/>
      <c r="P44" s="336"/>
    </row>
    <row r="45" spans="1:16" x14ac:dyDescent="0.2">
      <c r="A45" s="644" t="s">
        <v>1725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36"/>
      <c r="L45" s="336"/>
      <c r="M45" s="336"/>
      <c r="N45" s="336"/>
      <c r="O45" s="336"/>
      <c r="P45" s="336"/>
    </row>
    <row r="46" spans="1:16" x14ac:dyDescent="0.2">
      <c r="A46" s="646" t="s">
        <v>1225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36">
        <v>37299</v>
      </c>
      <c r="L46" s="336"/>
      <c r="M46" s="336"/>
      <c r="N46" s="336"/>
      <c r="O46" s="336">
        <v>64.010000000000005</v>
      </c>
      <c r="P46" s="336">
        <v>0.21</v>
      </c>
    </row>
    <row r="47" spans="1:16" x14ac:dyDescent="0.2">
      <c r="A47" s="646" t="s">
        <v>1221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36">
        <v>7934</v>
      </c>
      <c r="L47" s="336"/>
      <c r="M47" s="336"/>
      <c r="N47" s="336"/>
      <c r="O47" s="336">
        <v>50.64</v>
      </c>
      <c r="P47" s="336">
        <v>0.09</v>
      </c>
    </row>
    <row r="48" spans="1:16" x14ac:dyDescent="0.2">
      <c r="A48" s="646" t="s">
        <v>346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36">
        <v>45233</v>
      </c>
      <c r="L48" s="336"/>
      <c r="M48" s="336"/>
      <c r="N48" s="336"/>
      <c r="O48" s="336">
        <v>114.65</v>
      </c>
      <c r="P48" s="336">
        <v>0.3</v>
      </c>
    </row>
    <row r="49" spans="1:16" x14ac:dyDescent="0.2">
      <c r="A49" s="646" t="s">
        <v>466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36"/>
      <c r="L49" s="336"/>
      <c r="M49" s="336"/>
      <c r="N49" s="336"/>
      <c r="O49" s="336"/>
      <c r="P49" s="336"/>
    </row>
    <row r="50" spans="1:16" x14ac:dyDescent="0.2">
      <c r="A50" s="646" t="s">
        <v>467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36">
        <v>42455</v>
      </c>
      <c r="L50" s="336"/>
      <c r="M50" s="336"/>
      <c r="N50" s="336"/>
      <c r="O50" s="336"/>
      <c r="P50" s="336"/>
    </row>
    <row r="51" spans="1:16" x14ac:dyDescent="0.2">
      <c r="A51" s="646" t="s">
        <v>468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36">
        <v>96</v>
      </c>
      <c r="L51" s="336"/>
      <c r="M51" s="336"/>
      <c r="N51" s="336"/>
      <c r="O51" s="336"/>
      <c r="P51" s="336"/>
    </row>
    <row r="52" spans="1:16" x14ac:dyDescent="0.2">
      <c r="A52" s="646" t="s">
        <v>469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36">
        <v>1028</v>
      </c>
      <c r="L52" s="336"/>
      <c r="M52" s="336"/>
      <c r="N52" s="336"/>
      <c r="O52" s="336"/>
      <c r="P52" s="336"/>
    </row>
    <row r="53" spans="1:16" x14ac:dyDescent="0.2">
      <c r="A53" s="646" t="s">
        <v>470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36">
        <v>1100</v>
      </c>
      <c r="L53" s="336"/>
      <c r="M53" s="336"/>
      <c r="N53" s="336"/>
      <c r="O53" s="336"/>
      <c r="P53" s="336"/>
    </row>
    <row r="54" spans="1:16" x14ac:dyDescent="0.2">
      <c r="A54" s="646" t="s">
        <v>471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36">
        <v>558</v>
      </c>
      <c r="L54" s="336"/>
      <c r="M54" s="336"/>
      <c r="N54" s="336"/>
      <c r="O54" s="336"/>
      <c r="P54" s="336"/>
    </row>
    <row r="55" spans="1:16" x14ac:dyDescent="0.2">
      <c r="A55" s="644" t="s">
        <v>532</v>
      </c>
      <c r="B55" s="645"/>
      <c r="C55" s="645"/>
      <c r="D55" s="645"/>
      <c r="E55" s="645"/>
      <c r="F55" s="645"/>
      <c r="G55" s="645"/>
      <c r="H55" s="645"/>
      <c r="I55" s="645"/>
      <c r="J55" s="645"/>
      <c r="K55" s="338">
        <v>45233</v>
      </c>
      <c r="L55" s="336"/>
      <c r="M55" s="336"/>
      <c r="N55" s="336"/>
      <c r="O55" s="338">
        <v>114.65</v>
      </c>
      <c r="P55" s="338">
        <v>0.3</v>
      </c>
    </row>
    <row r="56" spans="1:16" x14ac:dyDescent="0.2">
      <c r="A56" s="647" t="s">
        <v>1355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</row>
    <row r="57" spans="1:16" ht="56.25" x14ac:dyDescent="0.2">
      <c r="A57" s="331">
        <v>12</v>
      </c>
      <c r="B57" s="332" t="s">
        <v>325</v>
      </c>
      <c r="C57" s="333" t="s">
        <v>1726</v>
      </c>
      <c r="D57" s="334" t="s">
        <v>1727</v>
      </c>
      <c r="E57" s="335" t="s">
        <v>1728</v>
      </c>
      <c r="F57" s="336">
        <v>5.4899999999999997E-2</v>
      </c>
      <c r="G57" s="337">
        <v>4701.28</v>
      </c>
      <c r="H57" s="337">
        <v>844.6</v>
      </c>
      <c r="I57" s="337">
        <v>69.06</v>
      </c>
      <c r="J57" s="337">
        <v>4.68</v>
      </c>
      <c r="K57" s="337">
        <v>258</v>
      </c>
      <c r="L57" s="337">
        <v>46</v>
      </c>
      <c r="M57" s="337">
        <v>4</v>
      </c>
      <c r="N57" s="336"/>
      <c r="O57" s="336" t="s">
        <v>1729</v>
      </c>
      <c r="P57" s="336" t="s">
        <v>1730</v>
      </c>
    </row>
    <row r="58" spans="1:16" ht="56.25" x14ac:dyDescent="0.2">
      <c r="A58" s="331">
        <v>13</v>
      </c>
      <c r="B58" s="332" t="s">
        <v>327</v>
      </c>
      <c r="C58" s="333" t="s">
        <v>1731</v>
      </c>
      <c r="D58" s="334" t="s">
        <v>1732</v>
      </c>
      <c r="E58" s="335" t="s">
        <v>877</v>
      </c>
      <c r="F58" s="336">
        <v>3.4849999999999999</v>
      </c>
      <c r="G58" s="337">
        <v>1500.03</v>
      </c>
      <c r="H58" s="337">
        <v>880.94</v>
      </c>
      <c r="I58" s="337">
        <v>8.14</v>
      </c>
      <c r="J58" s="337">
        <v>0.14000000000000001</v>
      </c>
      <c r="K58" s="337">
        <v>5227</v>
      </c>
      <c r="L58" s="337">
        <v>3070</v>
      </c>
      <c r="M58" s="337">
        <v>28</v>
      </c>
      <c r="N58" s="336"/>
      <c r="O58" s="336" t="s">
        <v>1733</v>
      </c>
      <c r="P58" s="336" t="s">
        <v>1722</v>
      </c>
    </row>
    <row r="59" spans="1:16" ht="33.75" x14ac:dyDescent="0.2">
      <c r="A59" s="331">
        <v>14</v>
      </c>
      <c r="B59" s="332" t="s">
        <v>329</v>
      </c>
      <c r="C59" s="333" t="s">
        <v>1734</v>
      </c>
      <c r="D59" s="334" t="s">
        <v>1735</v>
      </c>
      <c r="E59" s="335" t="s">
        <v>1540</v>
      </c>
      <c r="F59" s="336">
        <v>65</v>
      </c>
      <c r="G59" s="337">
        <v>124.63</v>
      </c>
      <c r="H59" s="336"/>
      <c r="I59" s="336"/>
      <c r="J59" s="336"/>
      <c r="K59" s="337">
        <v>8101</v>
      </c>
      <c r="L59" s="336"/>
      <c r="M59" s="336"/>
      <c r="N59" s="336"/>
      <c r="O59" s="336" t="s">
        <v>107</v>
      </c>
      <c r="P59" s="336" t="s">
        <v>107</v>
      </c>
    </row>
    <row r="60" spans="1:16" ht="22.5" x14ac:dyDescent="0.2">
      <c r="A60" s="331">
        <v>15</v>
      </c>
      <c r="B60" s="332" t="s">
        <v>337</v>
      </c>
      <c r="C60" s="333" t="s">
        <v>1736</v>
      </c>
      <c r="D60" s="334" t="s">
        <v>1737</v>
      </c>
      <c r="E60" s="335" t="s">
        <v>1540</v>
      </c>
      <c r="F60" s="336">
        <v>65</v>
      </c>
      <c r="G60" s="337">
        <v>75.709999999999994</v>
      </c>
      <c r="H60" s="336"/>
      <c r="I60" s="336"/>
      <c r="J60" s="336"/>
      <c r="K60" s="337">
        <v>4921</v>
      </c>
      <c r="L60" s="336"/>
      <c r="M60" s="336"/>
      <c r="N60" s="336"/>
      <c r="O60" s="336" t="s">
        <v>107</v>
      </c>
      <c r="P60" s="336" t="s">
        <v>107</v>
      </c>
    </row>
    <row r="61" spans="1:16" ht="33.75" x14ac:dyDescent="0.2">
      <c r="A61" s="331">
        <v>16</v>
      </c>
      <c r="B61" s="332" t="s">
        <v>341</v>
      </c>
      <c r="C61" s="333" t="s">
        <v>1738</v>
      </c>
      <c r="D61" s="334" t="s">
        <v>1739</v>
      </c>
      <c r="E61" s="335" t="s">
        <v>1740</v>
      </c>
      <c r="F61" s="336">
        <v>3.3479999999999999</v>
      </c>
      <c r="G61" s="337">
        <v>412.63</v>
      </c>
      <c r="H61" s="337">
        <v>66.86</v>
      </c>
      <c r="I61" s="337">
        <v>3.48</v>
      </c>
      <c r="J61" s="336"/>
      <c r="K61" s="337">
        <v>1382</v>
      </c>
      <c r="L61" s="337">
        <v>224</v>
      </c>
      <c r="M61" s="337">
        <v>12</v>
      </c>
      <c r="N61" s="336"/>
      <c r="O61" s="336" t="s">
        <v>1741</v>
      </c>
      <c r="P61" s="336" t="s">
        <v>107</v>
      </c>
    </row>
    <row r="62" spans="1:16" ht="22.5" x14ac:dyDescent="0.2">
      <c r="A62" s="331">
        <v>17</v>
      </c>
      <c r="B62" s="332" t="s">
        <v>716</v>
      </c>
      <c r="C62" s="333" t="s">
        <v>1742</v>
      </c>
      <c r="D62" s="334" t="s">
        <v>1743</v>
      </c>
      <c r="E62" s="335" t="s">
        <v>1744</v>
      </c>
      <c r="F62" s="336">
        <v>0.7</v>
      </c>
      <c r="G62" s="337">
        <v>183.72</v>
      </c>
      <c r="H62" s="337">
        <v>61.77</v>
      </c>
      <c r="I62" s="337">
        <v>41.97</v>
      </c>
      <c r="J62" s="337">
        <v>2.98</v>
      </c>
      <c r="K62" s="337">
        <v>128</v>
      </c>
      <c r="L62" s="337">
        <v>43</v>
      </c>
      <c r="M62" s="337">
        <v>29</v>
      </c>
      <c r="N62" s="337">
        <v>2</v>
      </c>
      <c r="O62" s="336" t="s">
        <v>1745</v>
      </c>
      <c r="P62" s="336" t="s">
        <v>1746</v>
      </c>
    </row>
    <row r="63" spans="1:16" ht="45" x14ac:dyDescent="0.2">
      <c r="A63" s="331">
        <v>18</v>
      </c>
      <c r="B63" s="332" t="s">
        <v>719</v>
      </c>
      <c r="C63" s="333" t="s">
        <v>1747</v>
      </c>
      <c r="D63" s="334" t="s">
        <v>1748</v>
      </c>
      <c r="E63" s="335" t="s">
        <v>424</v>
      </c>
      <c r="F63" s="336">
        <v>23.52</v>
      </c>
      <c r="G63" s="337">
        <v>317.7</v>
      </c>
      <c r="H63" s="336"/>
      <c r="I63" s="336"/>
      <c r="J63" s="336"/>
      <c r="K63" s="337">
        <v>7472</v>
      </c>
      <c r="L63" s="336"/>
      <c r="M63" s="336"/>
      <c r="N63" s="336"/>
      <c r="O63" s="336" t="s">
        <v>107</v>
      </c>
      <c r="P63" s="336" t="s">
        <v>107</v>
      </c>
    </row>
    <row r="64" spans="1:16" ht="22.5" x14ac:dyDescent="0.2">
      <c r="A64" s="331">
        <v>19</v>
      </c>
      <c r="B64" s="332" t="s">
        <v>722</v>
      </c>
      <c r="C64" s="333" t="s">
        <v>1749</v>
      </c>
      <c r="D64" s="334" t="s">
        <v>1750</v>
      </c>
      <c r="E64" s="335" t="s">
        <v>271</v>
      </c>
      <c r="F64" s="336">
        <v>1.2645</v>
      </c>
      <c r="G64" s="337">
        <v>25067.79</v>
      </c>
      <c r="H64" s="337">
        <v>599.01</v>
      </c>
      <c r="I64" s="337">
        <v>345.1</v>
      </c>
      <c r="J64" s="337">
        <v>23.24</v>
      </c>
      <c r="K64" s="337">
        <v>31697</v>
      </c>
      <c r="L64" s="337">
        <v>757</v>
      </c>
      <c r="M64" s="337">
        <v>436</v>
      </c>
      <c r="N64" s="337">
        <v>29</v>
      </c>
      <c r="O64" s="336" t="s">
        <v>1751</v>
      </c>
      <c r="P64" s="336" t="s">
        <v>1752</v>
      </c>
    </row>
    <row r="65" spans="1:16" ht="33.75" x14ac:dyDescent="0.2">
      <c r="A65" s="331">
        <v>20</v>
      </c>
      <c r="B65" s="332" t="s">
        <v>723</v>
      </c>
      <c r="C65" s="333" t="s">
        <v>1753</v>
      </c>
      <c r="D65" s="334" t="s">
        <v>1754</v>
      </c>
      <c r="E65" s="335" t="s">
        <v>424</v>
      </c>
      <c r="F65" s="336">
        <v>-126.45</v>
      </c>
      <c r="G65" s="337">
        <v>229.96</v>
      </c>
      <c r="H65" s="336"/>
      <c r="I65" s="336"/>
      <c r="J65" s="336"/>
      <c r="K65" s="337">
        <v>-29078</v>
      </c>
      <c r="L65" s="336"/>
      <c r="M65" s="336"/>
      <c r="N65" s="336"/>
      <c r="O65" s="336" t="s">
        <v>107</v>
      </c>
      <c r="P65" s="336" t="s">
        <v>107</v>
      </c>
    </row>
    <row r="66" spans="1:16" ht="22.5" x14ac:dyDescent="0.2">
      <c r="A66" s="331">
        <v>21</v>
      </c>
      <c r="B66" s="332" t="s">
        <v>726</v>
      </c>
      <c r="C66" s="333" t="s">
        <v>1742</v>
      </c>
      <c r="D66" s="334" t="s">
        <v>1743</v>
      </c>
      <c r="E66" s="335" t="s">
        <v>1744</v>
      </c>
      <c r="F66" s="336">
        <v>3.4</v>
      </c>
      <c r="G66" s="337">
        <v>183.72</v>
      </c>
      <c r="H66" s="337">
        <v>61.77</v>
      </c>
      <c r="I66" s="337">
        <v>41.97</v>
      </c>
      <c r="J66" s="337">
        <v>2.98</v>
      </c>
      <c r="K66" s="337">
        <v>625</v>
      </c>
      <c r="L66" s="337">
        <v>210</v>
      </c>
      <c r="M66" s="337">
        <v>143</v>
      </c>
      <c r="N66" s="337">
        <v>10</v>
      </c>
      <c r="O66" s="336" t="s">
        <v>1755</v>
      </c>
      <c r="P66" s="336" t="s">
        <v>1756</v>
      </c>
    </row>
    <row r="67" spans="1:16" ht="22.5" x14ac:dyDescent="0.2">
      <c r="A67" s="331">
        <v>22</v>
      </c>
      <c r="B67" s="332" t="s">
        <v>727</v>
      </c>
      <c r="C67" s="333" t="s">
        <v>1692</v>
      </c>
      <c r="D67" s="334" t="s">
        <v>1757</v>
      </c>
      <c r="E67" s="335" t="s">
        <v>527</v>
      </c>
      <c r="F67" s="336">
        <v>34</v>
      </c>
      <c r="G67" s="337">
        <v>1191.43</v>
      </c>
      <c r="H67" s="336"/>
      <c r="I67" s="336"/>
      <c r="J67" s="336"/>
      <c r="K67" s="337">
        <v>40509</v>
      </c>
      <c r="L67" s="336"/>
      <c r="M67" s="336"/>
      <c r="N67" s="336"/>
      <c r="O67" s="336" t="s">
        <v>107</v>
      </c>
      <c r="P67" s="336" t="s">
        <v>107</v>
      </c>
    </row>
    <row r="68" spans="1:16" ht="56.25" x14ac:dyDescent="0.2">
      <c r="A68" s="331">
        <v>23</v>
      </c>
      <c r="B68" s="332" t="s">
        <v>728</v>
      </c>
      <c r="C68" s="333" t="s">
        <v>1715</v>
      </c>
      <c r="D68" s="334" t="s">
        <v>1716</v>
      </c>
      <c r="E68" s="335" t="s">
        <v>1717</v>
      </c>
      <c r="F68" s="336">
        <v>1.05</v>
      </c>
      <c r="G68" s="337">
        <v>272.26</v>
      </c>
      <c r="H68" s="337">
        <v>253.75</v>
      </c>
      <c r="I68" s="337">
        <v>3.15</v>
      </c>
      <c r="J68" s="337">
        <v>1.42</v>
      </c>
      <c r="K68" s="337">
        <v>285</v>
      </c>
      <c r="L68" s="337">
        <v>266</v>
      </c>
      <c r="M68" s="337">
        <v>3</v>
      </c>
      <c r="N68" s="337">
        <v>1</v>
      </c>
      <c r="O68" s="336" t="s">
        <v>1758</v>
      </c>
      <c r="P68" s="336" t="s">
        <v>1759</v>
      </c>
    </row>
    <row r="69" spans="1:16" ht="56.25" x14ac:dyDescent="0.2">
      <c r="A69" s="331">
        <v>24</v>
      </c>
      <c r="B69" s="332" t="s">
        <v>733</v>
      </c>
      <c r="C69" s="333" t="s">
        <v>1718</v>
      </c>
      <c r="D69" s="334" t="s">
        <v>1719</v>
      </c>
      <c r="E69" s="335" t="s">
        <v>1313</v>
      </c>
      <c r="F69" s="336">
        <v>1.05</v>
      </c>
      <c r="G69" s="337">
        <v>5231.8500000000004</v>
      </c>
      <c r="H69" s="337">
        <v>914.73</v>
      </c>
      <c r="I69" s="337">
        <v>53.75</v>
      </c>
      <c r="J69" s="337">
        <v>36.130000000000003</v>
      </c>
      <c r="K69" s="337">
        <v>5493</v>
      </c>
      <c r="L69" s="337">
        <v>960</v>
      </c>
      <c r="M69" s="337">
        <v>56</v>
      </c>
      <c r="N69" s="337">
        <v>38</v>
      </c>
      <c r="O69" s="336" t="s">
        <v>1760</v>
      </c>
      <c r="P69" s="336" t="s">
        <v>1761</v>
      </c>
    </row>
    <row r="70" spans="1:16" ht="22.5" x14ac:dyDescent="0.2">
      <c r="A70" s="331">
        <v>25</v>
      </c>
      <c r="B70" s="332" t="s">
        <v>736</v>
      </c>
      <c r="C70" s="333" t="s">
        <v>1720</v>
      </c>
      <c r="D70" s="334" t="s">
        <v>1721</v>
      </c>
      <c r="E70" s="335" t="s">
        <v>99</v>
      </c>
      <c r="F70" s="336">
        <v>1.05</v>
      </c>
      <c r="G70" s="337">
        <v>67.38</v>
      </c>
      <c r="H70" s="337">
        <v>66.02</v>
      </c>
      <c r="I70" s="337">
        <v>1.18</v>
      </c>
      <c r="J70" s="337">
        <v>0.14000000000000001</v>
      </c>
      <c r="K70" s="337">
        <v>70</v>
      </c>
      <c r="L70" s="337">
        <v>69</v>
      </c>
      <c r="M70" s="337">
        <v>1</v>
      </c>
      <c r="N70" s="336"/>
      <c r="O70" s="336" t="s">
        <v>1762</v>
      </c>
      <c r="P70" s="336" t="s">
        <v>889</v>
      </c>
    </row>
    <row r="71" spans="1:16" ht="22.5" x14ac:dyDescent="0.2">
      <c r="A71" s="331">
        <v>26</v>
      </c>
      <c r="B71" s="332" t="s">
        <v>739</v>
      </c>
      <c r="C71" s="333" t="s">
        <v>1652</v>
      </c>
      <c r="D71" s="334" t="s">
        <v>1653</v>
      </c>
      <c r="E71" s="335" t="s">
        <v>834</v>
      </c>
      <c r="F71" s="336">
        <v>1.3650000000000001E-2</v>
      </c>
      <c r="G71" s="337">
        <v>12.97</v>
      </c>
      <c r="H71" s="336"/>
      <c r="I71" s="336"/>
      <c r="J71" s="336"/>
      <c r="K71" s="336"/>
      <c r="L71" s="336"/>
      <c r="M71" s="336"/>
      <c r="N71" s="336"/>
      <c r="O71" s="336" t="s">
        <v>107</v>
      </c>
      <c r="P71" s="336" t="s">
        <v>107</v>
      </c>
    </row>
    <row r="72" spans="1:16" ht="56.25" x14ac:dyDescent="0.2">
      <c r="A72" s="331">
        <v>27</v>
      </c>
      <c r="B72" s="332" t="s">
        <v>744</v>
      </c>
      <c r="C72" s="333" t="s">
        <v>1723</v>
      </c>
      <c r="D72" s="334" t="s">
        <v>1724</v>
      </c>
      <c r="E72" s="335" t="s">
        <v>877</v>
      </c>
      <c r="F72" s="336">
        <v>1.05</v>
      </c>
      <c r="G72" s="337">
        <v>1527.29</v>
      </c>
      <c r="H72" s="337">
        <v>402.83</v>
      </c>
      <c r="I72" s="337">
        <v>13.68</v>
      </c>
      <c r="J72" s="337">
        <v>0.28000000000000003</v>
      </c>
      <c r="K72" s="337">
        <v>1603</v>
      </c>
      <c r="L72" s="337">
        <v>423</v>
      </c>
      <c r="M72" s="337">
        <v>14</v>
      </c>
      <c r="N72" s="336"/>
      <c r="O72" s="336" t="s">
        <v>1763</v>
      </c>
      <c r="P72" s="336" t="s">
        <v>1764</v>
      </c>
    </row>
    <row r="73" spans="1:16" x14ac:dyDescent="0.2">
      <c r="A73" s="646" t="s">
        <v>460</v>
      </c>
      <c r="B73" s="645"/>
      <c r="C73" s="645"/>
      <c r="D73" s="645"/>
      <c r="E73" s="645"/>
      <c r="F73" s="645"/>
      <c r="G73" s="645"/>
      <c r="H73" s="645"/>
      <c r="I73" s="645"/>
      <c r="J73" s="645"/>
      <c r="K73" s="336">
        <v>78693</v>
      </c>
      <c r="L73" s="336">
        <v>6068</v>
      </c>
      <c r="M73" s="336">
        <v>726</v>
      </c>
      <c r="N73" s="336">
        <v>80</v>
      </c>
      <c r="O73" s="336">
        <v>650.05999999999995</v>
      </c>
      <c r="P73" s="336">
        <v>6.62</v>
      </c>
    </row>
    <row r="74" spans="1:16" x14ac:dyDescent="0.2">
      <c r="A74" s="646" t="s">
        <v>461</v>
      </c>
      <c r="B74" s="645"/>
      <c r="C74" s="645"/>
      <c r="D74" s="645"/>
      <c r="E74" s="645"/>
      <c r="F74" s="645"/>
      <c r="G74" s="645"/>
      <c r="H74" s="645"/>
      <c r="I74" s="645"/>
      <c r="J74" s="645"/>
      <c r="K74" s="336">
        <v>5918</v>
      </c>
      <c r="L74" s="336"/>
      <c r="M74" s="336"/>
      <c r="N74" s="336"/>
      <c r="O74" s="336"/>
      <c r="P74" s="336"/>
    </row>
    <row r="75" spans="1:16" x14ac:dyDescent="0.2">
      <c r="A75" s="646" t="s">
        <v>462</v>
      </c>
      <c r="B75" s="645"/>
      <c r="C75" s="645"/>
      <c r="D75" s="645"/>
      <c r="E75" s="645"/>
      <c r="F75" s="645"/>
      <c r="G75" s="645"/>
      <c r="H75" s="645"/>
      <c r="I75" s="645"/>
      <c r="J75" s="645"/>
      <c r="K75" s="336">
        <v>2970</v>
      </c>
      <c r="L75" s="336"/>
      <c r="M75" s="336"/>
      <c r="N75" s="336"/>
      <c r="O75" s="336"/>
      <c r="P75" s="336"/>
    </row>
    <row r="76" spans="1:16" x14ac:dyDescent="0.2">
      <c r="A76" s="644" t="s">
        <v>1765</v>
      </c>
      <c r="B76" s="645"/>
      <c r="C76" s="645"/>
      <c r="D76" s="645"/>
      <c r="E76" s="645"/>
      <c r="F76" s="645"/>
      <c r="G76" s="645"/>
      <c r="H76" s="645"/>
      <c r="I76" s="645"/>
      <c r="J76" s="645"/>
      <c r="K76" s="336"/>
      <c r="L76" s="336"/>
      <c r="M76" s="336"/>
      <c r="N76" s="336"/>
      <c r="O76" s="336"/>
      <c r="P76" s="336"/>
    </row>
    <row r="77" spans="1:16" x14ac:dyDescent="0.2">
      <c r="A77" s="646" t="s">
        <v>465</v>
      </c>
      <c r="B77" s="645"/>
      <c r="C77" s="645"/>
      <c r="D77" s="645"/>
      <c r="E77" s="645"/>
      <c r="F77" s="645"/>
      <c r="G77" s="645"/>
      <c r="H77" s="645"/>
      <c r="I77" s="645"/>
      <c r="J77" s="645"/>
      <c r="K77" s="336">
        <v>32179</v>
      </c>
      <c r="L77" s="336"/>
      <c r="M77" s="336"/>
      <c r="N77" s="336"/>
      <c r="O77" s="336">
        <v>476.71</v>
      </c>
      <c r="P77" s="336">
        <v>3.58</v>
      </c>
    </row>
    <row r="78" spans="1:16" x14ac:dyDescent="0.2">
      <c r="A78" s="646" t="s">
        <v>1225</v>
      </c>
      <c r="B78" s="645"/>
      <c r="C78" s="645"/>
      <c r="D78" s="645"/>
      <c r="E78" s="645"/>
      <c r="F78" s="645"/>
      <c r="G78" s="645"/>
      <c r="H78" s="645"/>
      <c r="I78" s="645"/>
      <c r="J78" s="645"/>
      <c r="K78" s="336">
        <v>54772</v>
      </c>
      <c r="L78" s="336"/>
      <c r="M78" s="336"/>
      <c r="N78" s="336"/>
      <c r="O78" s="336">
        <v>143.88</v>
      </c>
      <c r="P78" s="336">
        <v>2.93</v>
      </c>
    </row>
    <row r="79" spans="1:16" x14ac:dyDescent="0.2">
      <c r="A79" s="646" t="s">
        <v>1327</v>
      </c>
      <c r="B79" s="645"/>
      <c r="C79" s="645"/>
      <c r="D79" s="645"/>
      <c r="E79" s="645"/>
      <c r="F79" s="645"/>
      <c r="G79" s="645"/>
      <c r="H79" s="645"/>
      <c r="I79" s="645"/>
      <c r="J79" s="645"/>
      <c r="K79" s="336">
        <v>630</v>
      </c>
      <c r="L79" s="336"/>
      <c r="M79" s="336"/>
      <c r="N79" s="336"/>
      <c r="O79" s="336">
        <v>29.47</v>
      </c>
      <c r="P79" s="336">
        <v>0.11</v>
      </c>
    </row>
    <row r="80" spans="1:16" x14ac:dyDescent="0.2">
      <c r="A80" s="646" t="s">
        <v>346</v>
      </c>
      <c r="B80" s="645"/>
      <c r="C80" s="645"/>
      <c r="D80" s="645"/>
      <c r="E80" s="645"/>
      <c r="F80" s="645"/>
      <c r="G80" s="645"/>
      <c r="H80" s="645"/>
      <c r="I80" s="645"/>
      <c r="J80" s="645"/>
      <c r="K80" s="336">
        <v>87581</v>
      </c>
      <c r="L80" s="336"/>
      <c r="M80" s="336"/>
      <c r="N80" s="336"/>
      <c r="O80" s="336">
        <v>650.05999999999995</v>
      </c>
      <c r="P80" s="336">
        <v>6.62</v>
      </c>
    </row>
    <row r="81" spans="1:16" x14ac:dyDescent="0.2">
      <c r="A81" s="646" t="s">
        <v>466</v>
      </c>
      <c r="B81" s="645"/>
      <c r="C81" s="645"/>
      <c r="D81" s="645"/>
      <c r="E81" s="645"/>
      <c r="F81" s="645"/>
      <c r="G81" s="645"/>
      <c r="H81" s="645"/>
      <c r="I81" s="645"/>
      <c r="J81" s="645"/>
      <c r="K81" s="336"/>
      <c r="L81" s="336"/>
      <c r="M81" s="336"/>
      <c r="N81" s="336"/>
      <c r="O81" s="336"/>
      <c r="P81" s="336"/>
    </row>
    <row r="82" spans="1:16" x14ac:dyDescent="0.2">
      <c r="A82" s="646" t="s">
        <v>467</v>
      </c>
      <c r="B82" s="645"/>
      <c r="C82" s="645"/>
      <c r="D82" s="645"/>
      <c r="E82" s="645"/>
      <c r="F82" s="645"/>
      <c r="G82" s="645"/>
      <c r="H82" s="645"/>
      <c r="I82" s="645"/>
      <c r="J82" s="645"/>
      <c r="K82" s="336">
        <v>71899</v>
      </c>
      <c r="L82" s="336"/>
      <c r="M82" s="336"/>
      <c r="N82" s="336"/>
      <c r="O82" s="336"/>
      <c r="P82" s="336"/>
    </row>
    <row r="83" spans="1:16" x14ac:dyDescent="0.2">
      <c r="A83" s="646" t="s">
        <v>468</v>
      </c>
      <c r="B83" s="645"/>
      <c r="C83" s="645"/>
      <c r="D83" s="645"/>
      <c r="E83" s="645"/>
      <c r="F83" s="645"/>
      <c r="G83" s="645"/>
      <c r="H83" s="645"/>
      <c r="I83" s="645"/>
      <c r="J83" s="645"/>
      <c r="K83" s="336">
        <v>726</v>
      </c>
      <c r="L83" s="336"/>
      <c r="M83" s="336"/>
      <c r="N83" s="336"/>
      <c r="O83" s="336"/>
      <c r="P83" s="336"/>
    </row>
    <row r="84" spans="1:16" x14ac:dyDescent="0.2">
      <c r="A84" s="646" t="s">
        <v>469</v>
      </c>
      <c r="B84" s="645"/>
      <c r="C84" s="645"/>
      <c r="D84" s="645"/>
      <c r="E84" s="645"/>
      <c r="F84" s="645"/>
      <c r="G84" s="645"/>
      <c r="H84" s="645"/>
      <c r="I84" s="645"/>
      <c r="J84" s="645"/>
      <c r="K84" s="336">
        <v>6148</v>
      </c>
      <c r="L84" s="336"/>
      <c r="M84" s="336"/>
      <c r="N84" s="336"/>
      <c r="O84" s="336"/>
      <c r="P84" s="336"/>
    </row>
    <row r="85" spans="1:16" x14ac:dyDescent="0.2">
      <c r="A85" s="646" t="s">
        <v>470</v>
      </c>
      <c r="B85" s="645"/>
      <c r="C85" s="645"/>
      <c r="D85" s="645"/>
      <c r="E85" s="645"/>
      <c r="F85" s="645"/>
      <c r="G85" s="645"/>
      <c r="H85" s="645"/>
      <c r="I85" s="645"/>
      <c r="J85" s="645"/>
      <c r="K85" s="336">
        <v>5918</v>
      </c>
      <c r="L85" s="336"/>
      <c r="M85" s="336"/>
      <c r="N85" s="336"/>
      <c r="O85" s="336"/>
      <c r="P85" s="336"/>
    </row>
    <row r="86" spans="1:16" x14ac:dyDescent="0.2">
      <c r="A86" s="646" t="s">
        <v>471</v>
      </c>
      <c r="B86" s="645"/>
      <c r="C86" s="645"/>
      <c r="D86" s="645"/>
      <c r="E86" s="645"/>
      <c r="F86" s="645"/>
      <c r="G86" s="645"/>
      <c r="H86" s="645"/>
      <c r="I86" s="645"/>
      <c r="J86" s="645"/>
      <c r="K86" s="336">
        <v>2970</v>
      </c>
      <c r="L86" s="336"/>
      <c r="M86" s="336"/>
      <c r="N86" s="336"/>
      <c r="O86" s="336"/>
      <c r="P86" s="336"/>
    </row>
    <row r="87" spans="1:16" x14ac:dyDescent="0.2">
      <c r="A87" s="644" t="s">
        <v>1766</v>
      </c>
      <c r="B87" s="645"/>
      <c r="C87" s="645"/>
      <c r="D87" s="645"/>
      <c r="E87" s="645"/>
      <c r="F87" s="645"/>
      <c r="G87" s="645"/>
      <c r="H87" s="645"/>
      <c r="I87" s="645"/>
      <c r="J87" s="645"/>
      <c r="K87" s="338">
        <v>87581</v>
      </c>
      <c r="L87" s="336"/>
      <c r="M87" s="336"/>
      <c r="N87" s="336"/>
      <c r="O87" s="338">
        <v>650.05999999999995</v>
      </c>
      <c r="P87" s="338">
        <v>6.62</v>
      </c>
    </row>
    <row r="88" spans="1:16" x14ac:dyDescent="0.2">
      <c r="A88" s="647" t="s">
        <v>1767</v>
      </c>
      <c r="B88" s="645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  <c r="O88" s="645"/>
      <c r="P88" s="645"/>
    </row>
    <row r="89" spans="1:16" ht="33.75" x14ac:dyDescent="0.2">
      <c r="A89" s="331">
        <v>28</v>
      </c>
      <c r="B89" s="332" t="s">
        <v>749</v>
      </c>
      <c r="C89" s="333" t="s">
        <v>1768</v>
      </c>
      <c r="D89" s="334" t="s">
        <v>1769</v>
      </c>
      <c r="E89" s="335" t="s">
        <v>131</v>
      </c>
      <c r="F89" s="336">
        <v>0.43319999999999997</v>
      </c>
      <c r="G89" s="337">
        <v>4245.2</v>
      </c>
      <c r="H89" s="337">
        <v>3420.35</v>
      </c>
      <c r="I89" s="337">
        <v>579.07000000000005</v>
      </c>
      <c r="J89" s="337">
        <v>31.17</v>
      </c>
      <c r="K89" s="337">
        <v>1839</v>
      </c>
      <c r="L89" s="337">
        <v>1482</v>
      </c>
      <c r="M89" s="337">
        <v>251</v>
      </c>
      <c r="N89" s="337">
        <v>14</v>
      </c>
      <c r="O89" s="336" t="s">
        <v>1770</v>
      </c>
      <c r="P89" s="336" t="s">
        <v>1771</v>
      </c>
    </row>
    <row r="90" spans="1:16" ht="22.5" x14ac:dyDescent="0.2">
      <c r="A90" s="331">
        <v>29</v>
      </c>
      <c r="B90" s="332" t="s">
        <v>750</v>
      </c>
      <c r="C90" s="333" t="s">
        <v>1102</v>
      </c>
      <c r="D90" s="334" t="s">
        <v>1772</v>
      </c>
      <c r="E90" s="335" t="s">
        <v>527</v>
      </c>
      <c r="F90" s="336">
        <v>2</v>
      </c>
      <c r="G90" s="337">
        <v>15289.59</v>
      </c>
      <c r="H90" s="336"/>
      <c r="I90" s="336"/>
      <c r="J90" s="336"/>
      <c r="K90" s="337">
        <v>30579</v>
      </c>
      <c r="L90" s="336"/>
      <c r="M90" s="336"/>
      <c r="N90" s="336"/>
      <c r="O90" s="336" t="s">
        <v>107</v>
      </c>
      <c r="P90" s="336" t="s">
        <v>107</v>
      </c>
    </row>
    <row r="91" spans="1:16" ht="22.5" x14ac:dyDescent="0.2">
      <c r="A91" s="331">
        <v>30</v>
      </c>
      <c r="B91" s="332" t="s">
        <v>753</v>
      </c>
      <c r="C91" s="333" t="s">
        <v>1102</v>
      </c>
      <c r="D91" s="334" t="s">
        <v>1773</v>
      </c>
      <c r="E91" s="335" t="s">
        <v>527</v>
      </c>
      <c r="F91" s="336">
        <v>4</v>
      </c>
      <c r="G91" s="337">
        <v>5002.53</v>
      </c>
      <c r="H91" s="336"/>
      <c r="I91" s="336"/>
      <c r="J91" s="336"/>
      <c r="K91" s="337">
        <v>20010</v>
      </c>
      <c r="L91" s="336"/>
      <c r="M91" s="336"/>
      <c r="N91" s="336"/>
      <c r="O91" s="336" t="s">
        <v>107</v>
      </c>
      <c r="P91" s="336" t="s">
        <v>107</v>
      </c>
    </row>
    <row r="92" spans="1:16" ht="22.5" x14ac:dyDescent="0.2">
      <c r="A92" s="331">
        <v>31</v>
      </c>
      <c r="B92" s="332" t="s">
        <v>758</v>
      </c>
      <c r="C92" s="333" t="s">
        <v>1102</v>
      </c>
      <c r="D92" s="334" t="s">
        <v>1774</v>
      </c>
      <c r="E92" s="335" t="s">
        <v>527</v>
      </c>
      <c r="F92" s="336">
        <v>2</v>
      </c>
      <c r="G92" s="337">
        <v>4876.59</v>
      </c>
      <c r="H92" s="336"/>
      <c r="I92" s="336"/>
      <c r="J92" s="336"/>
      <c r="K92" s="337">
        <v>9753</v>
      </c>
      <c r="L92" s="336"/>
      <c r="M92" s="336"/>
      <c r="N92" s="336"/>
      <c r="O92" s="336" t="s">
        <v>107</v>
      </c>
      <c r="P92" s="336" t="s">
        <v>107</v>
      </c>
    </row>
    <row r="93" spans="1:16" x14ac:dyDescent="0.2">
      <c r="A93" s="646" t="s">
        <v>460</v>
      </c>
      <c r="B93" s="645"/>
      <c r="C93" s="645"/>
      <c r="D93" s="645"/>
      <c r="E93" s="645"/>
      <c r="F93" s="645"/>
      <c r="G93" s="645"/>
      <c r="H93" s="645"/>
      <c r="I93" s="645"/>
      <c r="J93" s="645"/>
      <c r="K93" s="336">
        <v>62181</v>
      </c>
      <c r="L93" s="336">
        <v>1482</v>
      </c>
      <c r="M93" s="336">
        <v>251</v>
      </c>
      <c r="N93" s="336">
        <v>14</v>
      </c>
      <c r="O93" s="336">
        <v>140.71</v>
      </c>
      <c r="P93" s="336">
        <v>0.95</v>
      </c>
    </row>
    <row r="94" spans="1:16" x14ac:dyDescent="0.2">
      <c r="A94" s="646" t="s">
        <v>461</v>
      </c>
      <c r="B94" s="645"/>
      <c r="C94" s="645"/>
      <c r="D94" s="645"/>
      <c r="E94" s="645"/>
      <c r="F94" s="645"/>
      <c r="G94" s="645"/>
      <c r="H94" s="645"/>
      <c r="I94" s="645"/>
      <c r="J94" s="645"/>
      <c r="K94" s="336">
        <v>1212</v>
      </c>
      <c r="L94" s="336"/>
      <c r="M94" s="336"/>
      <c r="N94" s="336"/>
      <c r="O94" s="336"/>
      <c r="P94" s="336"/>
    </row>
    <row r="95" spans="1:16" x14ac:dyDescent="0.2">
      <c r="A95" s="646" t="s">
        <v>462</v>
      </c>
      <c r="B95" s="645"/>
      <c r="C95" s="645"/>
      <c r="D95" s="645"/>
      <c r="E95" s="645"/>
      <c r="F95" s="645"/>
      <c r="G95" s="645"/>
      <c r="H95" s="645"/>
      <c r="I95" s="645"/>
      <c r="J95" s="645"/>
      <c r="K95" s="336">
        <v>1081</v>
      </c>
      <c r="L95" s="336"/>
      <c r="M95" s="336"/>
      <c r="N95" s="336"/>
      <c r="O95" s="336"/>
      <c r="P95" s="336"/>
    </row>
    <row r="96" spans="1:16" x14ac:dyDescent="0.2">
      <c r="A96" s="644" t="s">
        <v>1775</v>
      </c>
      <c r="B96" s="645"/>
      <c r="C96" s="645"/>
      <c r="D96" s="645"/>
      <c r="E96" s="645"/>
      <c r="F96" s="645"/>
      <c r="G96" s="645"/>
      <c r="H96" s="645"/>
      <c r="I96" s="645"/>
      <c r="J96" s="645"/>
      <c r="K96" s="336"/>
      <c r="L96" s="336"/>
      <c r="M96" s="336"/>
      <c r="N96" s="336"/>
      <c r="O96" s="336"/>
      <c r="P96" s="336"/>
    </row>
    <row r="97" spans="1:16" x14ac:dyDescent="0.2">
      <c r="A97" s="646" t="s">
        <v>1222</v>
      </c>
      <c r="B97" s="645"/>
      <c r="C97" s="645"/>
      <c r="D97" s="645"/>
      <c r="E97" s="645"/>
      <c r="F97" s="645"/>
      <c r="G97" s="645"/>
      <c r="H97" s="645"/>
      <c r="I97" s="645"/>
      <c r="J97" s="645"/>
      <c r="K97" s="336">
        <v>4132</v>
      </c>
      <c r="L97" s="336"/>
      <c r="M97" s="336"/>
      <c r="N97" s="336"/>
      <c r="O97" s="336">
        <v>140.71</v>
      </c>
      <c r="P97" s="336">
        <v>0.95</v>
      </c>
    </row>
    <row r="98" spans="1:16" x14ac:dyDescent="0.2">
      <c r="A98" s="646" t="s">
        <v>465</v>
      </c>
      <c r="B98" s="645"/>
      <c r="C98" s="645"/>
      <c r="D98" s="645"/>
      <c r="E98" s="645"/>
      <c r="F98" s="645"/>
      <c r="G98" s="645"/>
      <c r="H98" s="645"/>
      <c r="I98" s="645"/>
      <c r="J98" s="645"/>
      <c r="K98" s="336">
        <v>60342</v>
      </c>
      <c r="L98" s="336"/>
      <c r="M98" s="336"/>
      <c r="N98" s="336"/>
      <c r="O98" s="336"/>
      <c r="P98" s="336"/>
    </row>
    <row r="99" spans="1:16" x14ac:dyDescent="0.2">
      <c r="A99" s="646" t="s">
        <v>346</v>
      </c>
      <c r="B99" s="645"/>
      <c r="C99" s="645"/>
      <c r="D99" s="645"/>
      <c r="E99" s="645"/>
      <c r="F99" s="645"/>
      <c r="G99" s="645"/>
      <c r="H99" s="645"/>
      <c r="I99" s="645"/>
      <c r="J99" s="645"/>
      <c r="K99" s="336">
        <v>64474</v>
      </c>
      <c r="L99" s="336"/>
      <c r="M99" s="336"/>
      <c r="N99" s="336"/>
      <c r="O99" s="336">
        <v>140.71</v>
      </c>
      <c r="P99" s="336">
        <v>0.95</v>
      </c>
    </row>
    <row r="100" spans="1:16" x14ac:dyDescent="0.2">
      <c r="A100" s="646" t="s">
        <v>466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336"/>
      <c r="L100" s="336"/>
      <c r="M100" s="336"/>
      <c r="N100" s="336"/>
      <c r="O100" s="336"/>
      <c r="P100" s="336"/>
    </row>
    <row r="101" spans="1:16" x14ac:dyDescent="0.2">
      <c r="A101" s="646" t="s">
        <v>467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336">
        <v>60448</v>
      </c>
      <c r="L101" s="336"/>
      <c r="M101" s="336"/>
      <c r="N101" s="336"/>
      <c r="O101" s="336"/>
      <c r="P101" s="336"/>
    </row>
    <row r="102" spans="1:16" x14ac:dyDescent="0.2">
      <c r="A102" s="646" t="s">
        <v>468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336">
        <v>251</v>
      </c>
      <c r="L102" s="336"/>
      <c r="M102" s="336"/>
      <c r="N102" s="336"/>
      <c r="O102" s="336"/>
      <c r="P102" s="336"/>
    </row>
    <row r="103" spans="1:16" x14ac:dyDescent="0.2">
      <c r="A103" s="646" t="s">
        <v>469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336">
        <v>1496</v>
      </c>
      <c r="L103" s="336"/>
      <c r="M103" s="336"/>
      <c r="N103" s="336"/>
      <c r="O103" s="336"/>
      <c r="P103" s="336"/>
    </row>
    <row r="104" spans="1:16" x14ac:dyDescent="0.2">
      <c r="A104" s="646" t="s">
        <v>470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336">
        <v>1212</v>
      </c>
      <c r="L104" s="336"/>
      <c r="M104" s="336"/>
      <c r="N104" s="336"/>
      <c r="O104" s="336"/>
      <c r="P104" s="336"/>
    </row>
    <row r="105" spans="1:16" x14ac:dyDescent="0.2">
      <c r="A105" s="646" t="s">
        <v>471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336">
        <v>1081</v>
      </c>
      <c r="L105" s="336"/>
      <c r="M105" s="336"/>
      <c r="N105" s="336"/>
      <c r="O105" s="336"/>
      <c r="P105" s="336"/>
    </row>
    <row r="106" spans="1:16" x14ac:dyDescent="0.2">
      <c r="A106" s="644" t="s">
        <v>1776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338">
        <v>64474</v>
      </c>
      <c r="L106" s="336"/>
      <c r="M106" s="336"/>
      <c r="N106" s="336"/>
      <c r="O106" s="338">
        <v>140.71</v>
      </c>
      <c r="P106" s="338">
        <v>0.95</v>
      </c>
    </row>
    <row r="107" spans="1:16" x14ac:dyDescent="0.2">
      <c r="A107" s="648" t="s">
        <v>345</v>
      </c>
      <c r="B107" s="649"/>
      <c r="C107" s="649"/>
      <c r="D107" s="649"/>
      <c r="E107" s="649"/>
      <c r="F107" s="649"/>
      <c r="G107" s="649"/>
      <c r="H107" s="649"/>
      <c r="I107" s="649"/>
      <c r="J107" s="649"/>
      <c r="K107" s="649"/>
      <c r="L107" s="649"/>
      <c r="M107" s="649"/>
      <c r="N107" s="649"/>
      <c r="O107" s="649"/>
      <c r="P107" s="649"/>
    </row>
    <row r="108" spans="1:16" x14ac:dyDescent="0.2">
      <c r="A108" s="646" t="s">
        <v>473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336">
        <v>184449</v>
      </c>
      <c r="L108" s="336">
        <v>8574</v>
      </c>
      <c r="M108" s="336">
        <v>1073</v>
      </c>
      <c r="N108" s="336">
        <v>98</v>
      </c>
      <c r="O108" s="336">
        <v>905.42</v>
      </c>
      <c r="P108" s="336">
        <v>7.87</v>
      </c>
    </row>
    <row r="109" spans="1:16" x14ac:dyDescent="0.2">
      <c r="A109" s="646" t="s">
        <v>461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336">
        <v>8230</v>
      </c>
      <c r="L109" s="336"/>
      <c r="M109" s="336"/>
      <c r="N109" s="336"/>
      <c r="O109" s="336"/>
      <c r="P109" s="336"/>
    </row>
    <row r="110" spans="1:16" x14ac:dyDescent="0.2">
      <c r="A110" s="646" t="s">
        <v>462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336">
        <v>4609</v>
      </c>
      <c r="L110" s="336"/>
      <c r="M110" s="336"/>
      <c r="N110" s="336"/>
      <c r="O110" s="336"/>
      <c r="P110" s="336"/>
    </row>
    <row r="111" spans="1:16" x14ac:dyDescent="0.2">
      <c r="A111" s="644" t="s">
        <v>474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336"/>
      <c r="L111" s="336"/>
      <c r="M111" s="336"/>
      <c r="N111" s="336"/>
      <c r="O111" s="336"/>
      <c r="P111" s="336"/>
    </row>
    <row r="112" spans="1:16" x14ac:dyDescent="0.2">
      <c r="A112" s="646" t="s">
        <v>1225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336">
        <v>92071</v>
      </c>
      <c r="L112" s="336"/>
      <c r="M112" s="336"/>
      <c r="N112" s="336"/>
      <c r="O112" s="336">
        <v>207.89</v>
      </c>
      <c r="P112" s="336">
        <v>3.14</v>
      </c>
    </row>
    <row r="113" spans="1:16" x14ac:dyDescent="0.2">
      <c r="A113" s="646" t="s">
        <v>1221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336">
        <v>7934</v>
      </c>
      <c r="L113" s="336"/>
      <c r="M113" s="336"/>
      <c r="N113" s="336"/>
      <c r="O113" s="336">
        <v>50.64</v>
      </c>
      <c r="P113" s="336">
        <v>0.09</v>
      </c>
    </row>
    <row r="114" spans="1:16" x14ac:dyDescent="0.2">
      <c r="A114" s="646" t="s">
        <v>465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336">
        <v>92521</v>
      </c>
      <c r="L114" s="336"/>
      <c r="M114" s="336"/>
      <c r="N114" s="336"/>
      <c r="O114" s="336">
        <v>476.71</v>
      </c>
      <c r="P114" s="336">
        <v>3.58</v>
      </c>
    </row>
    <row r="115" spans="1:16" x14ac:dyDescent="0.2">
      <c r="A115" s="646" t="s">
        <v>1327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336">
        <v>630</v>
      </c>
      <c r="L115" s="336"/>
      <c r="M115" s="336"/>
      <c r="N115" s="336"/>
      <c r="O115" s="336">
        <v>29.47</v>
      </c>
      <c r="P115" s="336">
        <v>0.11</v>
      </c>
    </row>
    <row r="116" spans="1:16" x14ac:dyDescent="0.2">
      <c r="A116" s="646" t="s">
        <v>1222</v>
      </c>
      <c r="B116" s="645"/>
      <c r="C116" s="645"/>
      <c r="D116" s="645"/>
      <c r="E116" s="645"/>
      <c r="F116" s="645"/>
      <c r="G116" s="645"/>
      <c r="H116" s="645"/>
      <c r="I116" s="645"/>
      <c r="J116" s="645"/>
      <c r="K116" s="336">
        <v>4132</v>
      </c>
      <c r="L116" s="336"/>
      <c r="M116" s="336"/>
      <c r="N116" s="336"/>
      <c r="O116" s="336">
        <v>140.71</v>
      </c>
      <c r="P116" s="336">
        <v>0.95</v>
      </c>
    </row>
    <row r="117" spans="1:16" x14ac:dyDescent="0.2">
      <c r="A117" s="646" t="s">
        <v>346</v>
      </c>
      <c r="B117" s="645"/>
      <c r="C117" s="645"/>
      <c r="D117" s="645"/>
      <c r="E117" s="645"/>
      <c r="F117" s="645"/>
      <c r="G117" s="645"/>
      <c r="H117" s="645"/>
      <c r="I117" s="645"/>
      <c r="J117" s="645"/>
      <c r="K117" s="336">
        <v>197288</v>
      </c>
      <c r="L117" s="336"/>
      <c r="M117" s="336"/>
      <c r="N117" s="336"/>
      <c r="O117" s="336">
        <v>905.42</v>
      </c>
      <c r="P117" s="336">
        <v>7.87</v>
      </c>
    </row>
    <row r="118" spans="1:16" x14ac:dyDescent="0.2">
      <c r="A118" s="707" t="s">
        <v>347</v>
      </c>
      <c r="B118" s="708"/>
      <c r="C118" s="708"/>
      <c r="D118" s="708"/>
      <c r="E118" s="708"/>
      <c r="F118" s="708"/>
      <c r="G118" s="708"/>
      <c r="H118" s="708"/>
      <c r="I118" s="708"/>
      <c r="J118" s="709"/>
      <c r="K118" s="61">
        <f>ROUND(K117*6.96,2)</f>
        <v>1373124.48</v>
      </c>
      <c r="L118" s="58"/>
      <c r="M118" s="58"/>
      <c r="N118" s="58"/>
      <c r="O118" s="58"/>
      <c r="P118" s="58"/>
    </row>
    <row r="119" spans="1:16" x14ac:dyDescent="0.2">
      <c r="A119" s="646" t="s">
        <v>348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61">
        <f>ROUND(K118*1.1532377,2)</f>
        <v>1583538.92</v>
      </c>
      <c r="L119" s="58"/>
      <c r="M119" s="58"/>
      <c r="N119" s="58"/>
      <c r="O119" s="58"/>
      <c r="P119" s="58"/>
    </row>
    <row r="120" spans="1:16" x14ac:dyDescent="0.2">
      <c r="A120" s="646" t="s">
        <v>349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61">
        <f>ROUND(K119*0.845,2)+60.97</f>
        <v>1338151.3599999999</v>
      </c>
      <c r="L120" s="58"/>
      <c r="M120" s="58"/>
      <c r="N120" s="58"/>
      <c r="O120" s="58"/>
      <c r="P120" s="58"/>
    </row>
    <row r="121" spans="1:16" x14ac:dyDescent="0.2">
      <c r="A121" s="644" t="s">
        <v>48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61">
        <f>ROUND(K120*0.2,2)</f>
        <v>267630.27</v>
      </c>
      <c r="L121" s="58"/>
      <c r="M121" s="58"/>
      <c r="N121" s="58"/>
      <c r="O121" s="58"/>
      <c r="P121" s="58"/>
    </row>
    <row r="122" spans="1:16" x14ac:dyDescent="0.2">
      <c r="A122" s="644" t="s">
        <v>514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61">
        <f>K120+K121</f>
        <v>1605781.63</v>
      </c>
      <c r="L122" s="58"/>
      <c r="M122" s="58"/>
      <c r="N122" s="58"/>
      <c r="O122" s="58"/>
      <c r="P122" s="58"/>
    </row>
    <row r="127" spans="1:16" x14ac:dyDescent="0.2">
      <c r="B127" s="122" t="s">
        <v>506</v>
      </c>
      <c r="C127" s="123"/>
      <c r="D127" s="124"/>
      <c r="E127"/>
      <c r="F127"/>
      <c r="G127"/>
      <c r="H127"/>
      <c r="I127"/>
      <c r="J127"/>
      <c r="K127"/>
      <c r="L127"/>
      <c r="M127"/>
    </row>
    <row r="128" spans="1:16" x14ac:dyDescent="0.2">
      <c r="B128" s="122"/>
      <c r="C128" s="123"/>
      <c r="D128" s="124"/>
      <c r="E128"/>
      <c r="F128"/>
      <c r="G128"/>
      <c r="H128"/>
      <c r="I128"/>
      <c r="J128"/>
      <c r="K128"/>
      <c r="L128"/>
      <c r="M128"/>
    </row>
    <row r="129" spans="1:16" x14ac:dyDescent="0.2">
      <c r="B129" s="122" t="s">
        <v>505</v>
      </c>
      <c r="C129" s="123"/>
      <c r="D129" s="124"/>
      <c r="E129"/>
      <c r="F129"/>
      <c r="G129"/>
      <c r="H129"/>
      <c r="I129"/>
      <c r="J129"/>
      <c r="K129"/>
      <c r="L129"/>
      <c r="M129"/>
    </row>
    <row r="135" spans="1:16" x14ac:dyDescent="0.2">
      <c r="A135" s="642"/>
      <c r="B135" s="641"/>
      <c r="C135" s="641"/>
      <c r="D135" s="641"/>
      <c r="E135" s="641"/>
      <c r="F135" s="641"/>
      <c r="G135" s="641"/>
      <c r="H135" s="641"/>
      <c r="I135" s="641"/>
      <c r="J135" s="641"/>
      <c r="K135" s="641"/>
      <c r="L135" s="641"/>
      <c r="M135" s="641"/>
      <c r="N135" s="641"/>
      <c r="O135" s="641"/>
      <c r="P135" s="641"/>
    </row>
    <row r="140" spans="1:16" x14ac:dyDescent="0.2">
      <c r="A140" s="642"/>
      <c r="B140" s="641"/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  <row r="141" spans="1:16" x14ac:dyDescent="0.2">
      <c r="A141" s="640"/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43" spans="1:16" x14ac:dyDescent="0.2">
      <c r="A143" s="642"/>
      <c r="B143" s="641"/>
      <c r="C143" s="641"/>
      <c r="D143" s="641"/>
      <c r="E143" s="641"/>
      <c r="F143" s="641"/>
      <c r="G143" s="641"/>
      <c r="H143" s="641"/>
      <c r="I143" s="641"/>
      <c r="J143" s="641"/>
      <c r="K143" s="641"/>
      <c r="L143" s="641"/>
      <c r="M143" s="641"/>
      <c r="N143" s="641"/>
      <c r="O143" s="641"/>
      <c r="P143" s="641"/>
    </row>
    <row r="146" spans="1:16" x14ac:dyDescent="0.2">
      <c r="A146" s="642"/>
      <c r="B146" s="641"/>
      <c r="C146" s="641"/>
      <c r="D146" s="641"/>
      <c r="E146" s="641"/>
      <c r="F146" s="641"/>
      <c r="G146" s="641"/>
      <c r="H146" s="641"/>
      <c r="I146" s="641"/>
      <c r="J146" s="641"/>
      <c r="K146" s="641"/>
      <c r="L146" s="641"/>
      <c r="M146" s="641"/>
      <c r="N146" s="641"/>
      <c r="O146" s="641"/>
      <c r="P146" s="641"/>
    </row>
    <row r="147" spans="1:16" x14ac:dyDescent="0.2">
      <c r="A147" s="640"/>
      <c r="B147" s="641"/>
      <c r="C147" s="641"/>
      <c r="D147" s="641"/>
      <c r="E147" s="641"/>
      <c r="F147" s="641"/>
      <c r="G147" s="641"/>
      <c r="H147" s="641"/>
      <c r="I147" s="641"/>
      <c r="J147" s="641"/>
      <c r="K147" s="641"/>
      <c r="L147" s="641"/>
      <c r="M147" s="641"/>
      <c r="N147" s="641"/>
      <c r="O147" s="641"/>
      <c r="P147" s="641"/>
    </row>
    <row r="149" spans="1:16" x14ac:dyDescent="0.2">
      <c r="A149" s="642"/>
      <c r="B149" s="641"/>
      <c r="C149" s="641"/>
      <c r="D149" s="641"/>
      <c r="E149" s="641"/>
      <c r="F149" s="641"/>
      <c r="G149" s="641"/>
      <c r="H149" s="641"/>
      <c r="I149" s="641"/>
      <c r="J149" s="641"/>
      <c r="K149" s="641"/>
      <c r="L149" s="641"/>
      <c r="M149" s="641"/>
      <c r="N149" s="641"/>
      <c r="O149" s="641"/>
      <c r="P149" s="641"/>
    </row>
    <row r="150" spans="1:16" x14ac:dyDescent="0.2">
      <c r="A150" s="640"/>
      <c r="B150" s="641"/>
      <c r="C150" s="641"/>
      <c r="D150" s="641"/>
      <c r="E150" s="641"/>
      <c r="F150" s="641"/>
      <c r="G150" s="641"/>
      <c r="H150" s="641"/>
      <c r="I150" s="641"/>
      <c r="J150" s="641"/>
      <c r="K150" s="641"/>
      <c r="L150" s="641"/>
      <c r="M150" s="641"/>
      <c r="N150" s="641"/>
      <c r="O150" s="641"/>
      <c r="P150" s="641"/>
    </row>
    <row r="152" spans="1:16" x14ac:dyDescent="0.2">
      <c r="A152" s="642"/>
      <c r="B152" s="641"/>
      <c r="C152" s="641"/>
      <c r="D152" s="641"/>
      <c r="E152" s="641"/>
      <c r="F152" s="641"/>
      <c r="G152" s="641"/>
      <c r="H152" s="641"/>
      <c r="I152" s="641"/>
      <c r="J152" s="641"/>
      <c r="K152" s="641"/>
      <c r="L152" s="641"/>
      <c r="M152" s="641"/>
      <c r="N152" s="641"/>
      <c r="O152" s="641"/>
      <c r="P152" s="641"/>
    </row>
    <row r="153" spans="1:16" x14ac:dyDescent="0.2">
      <c r="A153" s="640"/>
      <c r="B153" s="641"/>
      <c r="C153" s="641"/>
      <c r="D153" s="641"/>
      <c r="E153" s="641"/>
      <c r="F153" s="641"/>
      <c r="G153" s="641"/>
      <c r="H153" s="641"/>
      <c r="I153" s="641"/>
      <c r="J153" s="641"/>
      <c r="K153" s="641"/>
      <c r="L153" s="641"/>
      <c r="M153" s="641"/>
      <c r="N153" s="641"/>
      <c r="O153" s="641"/>
      <c r="P153" s="641"/>
    </row>
  </sheetData>
  <mergeCells count="118">
    <mergeCell ref="A116:J116"/>
    <mergeCell ref="A117:J117"/>
    <mergeCell ref="A152:P152"/>
    <mergeCell ref="A153:P153"/>
    <mergeCell ref="B10:G12"/>
    <mergeCell ref="A141:P141"/>
    <mergeCell ref="A143:P143"/>
    <mergeCell ref="A146:P146"/>
    <mergeCell ref="A147:P147"/>
    <mergeCell ref="A149:P149"/>
    <mergeCell ref="A150:P150"/>
    <mergeCell ref="A135:P135"/>
    <mergeCell ref="A140:P140"/>
    <mergeCell ref="A119:J119"/>
    <mergeCell ref="A120:J120"/>
    <mergeCell ref="A121:J121"/>
    <mergeCell ref="A122:J122"/>
    <mergeCell ref="A118:J118"/>
    <mergeCell ref="A114:J114"/>
    <mergeCell ref="A115:J115"/>
    <mergeCell ref="A108:J108"/>
    <mergeCell ref="A109:J109"/>
    <mergeCell ref="A110:J110"/>
    <mergeCell ref="A111:J111"/>
    <mergeCell ref="A104:J104"/>
    <mergeCell ref="A105:J105"/>
    <mergeCell ref="A106:J106"/>
    <mergeCell ref="A52:J52"/>
    <mergeCell ref="A43:J43"/>
    <mergeCell ref="A44:J44"/>
    <mergeCell ref="A45:J45"/>
    <mergeCell ref="A46:J46"/>
    <mergeCell ref="A47:J47"/>
    <mergeCell ref="A85:J85"/>
    <mergeCell ref="A86:J86"/>
    <mergeCell ref="A87:J87"/>
    <mergeCell ref="A88:P88"/>
    <mergeCell ref="A79:J79"/>
    <mergeCell ref="A80:J80"/>
    <mergeCell ref="A81:J81"/>
    <mergeCell ref="A82:J82"/>
    <mergeCell ref="A83:J83"/>
    <mergeCell ref="A74:J74"/>
    <mergeCell ref="A75:J75"/>
    <mergeCell ref="A76:J76"/>
    <mergeCell ref="A77:J77"/>
    <mergeCell ref="A78:J78"/>
    <mergeCell ref="A53:J53"/>
    <mergeCell ref="A113:J113"/>
    <mergeCell ref="O25:O28"/>
    <mergeCell ref="P25:P28"/>
    <mergeCell ref="H27:H28"/>
    <mergeCell ref="I27:I28"/>
    <mergeCell ref="J27:J28"/>
    <mergeCell ref="A48:J48"/>
    <mergeCell ref="A49:J49"/>
    <mergeCell ref="A50:J50"/>
    <mergeCell ref="A51:J51"/>
    <mergeCell ref="A107:P107"/>
    <mergeCell ref="A98:J98"/>
    <mergeCell ref="A99:J99"/>
    <mergeCell ref="A100:J100"/>
    <mergeCell ref="A101:J101"/>
    <mergeCell ref="A102:J102"/>
    <mergeCell ref="A93:J93"/>
    <mergeCell ref="A94:J94"/>
    <mergeCell ref="A95:J95"/>
    <mergeCell ref="A96:J96"/>
    <mergeCell ref="A97:J97"/>
    <mergeCell ref="A84:J84"/>
    <mergeCell ref="A112:J112"/>
    <mergeCell ref="A103:J103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M10:P10"/>
    <mergeCell ref="M11:P11"/>
    <mergeCell ref="M12:P12"/>
    <mergeCell ref="M4:P4"/>
    <mergeCell ref="M5:P5"/>
    <mergeCell ref="B6:K6"/>
    <mergeCell ref="M6:P6"/>
    <mergeCell ref="B7:K7"/>
    <mergeCell ref="M7:P7"/>
    <mergeCell ref="A54:J54"/>
    <mergeCell ref="A55:J55"/>
    <mergeCell ref="A56:P56"/>
    <mergeCell ref="A73:J73"/>
    <mergeCell ref="L27:L28"/>
    <mergeCell ref="M27:M28"/>
    <mergeCell ref="A25:B25"/>
    <mergeCell ref="C25:C28"/>
    <mergeCell ref="D25:D28"/>
    <mergeCell ref="E25:E28"/>
    <mergeCell ref="F25:F28"/>
    <mergeCell ref="G25:J25"/>
    <mergeCell ref="A26:A28"/>
    <mergeCell ref="B26:B28"/>
    <mergeCell ref="G26:G28"/>
    <mergeCell ref="H26:J26"/>
    <mergeCell ref="K26:K28"/>
    <mergeCell ref="L26:N26"/>
    <mergeCell ref="N27:N28"/>
    <mergeCell ref="K25:N25"/>
    <mergeCell ref="A30:P30"/>
    <mergeCell ref="A42:J42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87"/>
  <sheetViews>
    <sheetView showGridLines="0" topLeftCell="A10" zoomScale="115" zoomScaleNormal="115" workbookViewId="0">
      <selection activeCell="K26" sqref="K26:K28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s="276" customFormat="1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s="276" customFormat="1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s="276" customFormat="1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s="276" customFormat="1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s="276" customFormat="1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s="276" customFormat="1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s="276" customFormat="1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164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42" customFormat="1" ht="15" customHeight="1" x14ac:dyDescent="0.2">
      <c r="A22" s="39"/>
      <c r="B22" s="40"/>
      <c r="C22" s="184"/>
      <c r="D22" s="43"/>
      <c r="E22" s="44"/>
      <c r="F22" s="183"/>
      <c r="G22" s="183"/>
      <c r="H22" s="183"/>
      <c r="I22" s="183"/>
      <c r="J22" s="183"/>
      <c r="K22" s="49"/>
      <c r="L22" s="183"/>
      <c r="M22" s="183"/>
      <c r="N22" s="46"/>
      <c r="O22" s="46"/>
      <c r="P22" s="47"/>
    </row>
    <row r="23" spans="1:16" s="42" customFormat="1" ht="15" customHeight="1" x14ac:dyDescent="0.2">
      <c r="A23" s="39"/>
      <c r="B23" s="669" t="s">
        <v>1777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50">
        <v>1</v>
      </c>
      <c r="B29" s="51">
        <v>2</v>
      </c>
      <c r="C29" s="51">
        <v>3</v>
      </c>
      <c r="D29" s="52">
        <v>4</v>
      </c>
      <c r="E29" s="52">
        <v>5</v>
      </c>
      <c r="F29" s="52">
        <v>6</v>
      </c>
      <c r="G29" s="52">
        <v>7</v>
      </c>
      <c r="H29" s="52">
        <v>8</v>
      </c>
      <c r="I29" s="52">
        <v>9</v>
      </c>
      <c r="J29" s="52">
        <v>10</v>
      </c>
      <c r="K29" s="52">
        <v>11</v>
      </c>
      <c r="L29" s="52">
        <v>12</v>
      </c>
      <c r="M29" s="52">
        <v>13</v>
      </c>
      <c r="N29" s="52">
        <v>14</v>
      </c>
      <c r="O29" s="52">
        <v>15</v>
      </c>
      <c r="P29" s="52">
        <v>16</v>
      </c>
    </row>
    <row r="30" spans="1:16" ht="19.149999999999999" customHeight="1" x14ac:dyDescent="0.2">
      <c r="A30" s="647" t="s">
        <v>1021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182">
        <v>1</v>
      </c>
      <c r="B31" s="54" t="s">
        <v>177</v>
      </c>
      <c r="C31" s="55" t="s">
        <v>1778</v>
      </c>
      <c r="D31" s="56" t="s">
        <v>1779</v>
      </c>
      <c r="E31" s="57" t="s">
        <v>1577</v>
      </c>
      <c r="F31" s="58">
        <v>1.8</v>
      </c>
      <c r="G31" s="59">
        <v>2921.79</v>
      </c>
      <c r="H31" s="59">
        <v>245.41</v>
      </c>
      <c r="I31" s="59">
        <v>44.41</v>
      </c>
      <c r="J31" s="59">
        <v>4.53</v>
      </c>
      <c r="K31" s="59">
        <v>5260</v>
      </c>
      <c r="L31" s="59">
        <v>442</v>
      </c>
      <c r="M31" s="59">
        <v>80</v>
      </c>
      <c r="N31" s="59">
        <v>8</v>
      </c>
      <c r="O31" s="58" t="s">
        <v>1780</v>
      </c>
      <c r="P31" s="58" t="s">
        <v>1781</v>
      </c>
    </row>
    <row r="32" spans="1:16" x14ac:dyDescent="0.2">
      <c r="A32" s="646" t="s">
        <v>460</v>
      </c>
      <c r="B32" s="645"/>
      <c r="C32" s="645"/>
      <c r="D32" s="645"/>
      <c r="E32" s="645"/>
      <c r="F32" s="645"/>
      <c r="G32" s="645"/>
      <c r="H32" s="645"/>
      <c r="I32" s="645"/>
      <c r="J32" s="645"/>
      <c r="K32" s="58">
        <v>5260</v>
      </c>
      <c r="L32" s="58">
        <v>442</v>
      </c>
      <c r="M32" s="58">
        <v>80</v>
      </c>
      <c r="N32" s="58">
        <v>8</v>
      </c>
      <c r="O32" s="58">
        <v>44.35</v>
      </c>
      <c r="P32" s="58">
        <v>0.57999999999999996</v>
      </c>
    </row>
    <row r="33" spans="1:16" x14ac:dyDescent="0.2">
      <c r="A33" s="646" t="s">
        <v>461</v>
      </c>
      <c r="B33" s="645"/>
      <c r="C33" s="645"/>
      <c r="D33" s="645"/>
      <c r="E33" s="645"/>
      <c r="F33" s="645"/>
      <c r="G33" s="645"/>
      <c r="H33" s="645"/>
      <c r="I33" s="645"/>
      <c r="J33" s="645"/>
      <c r="K33" s="58">
        <v>518</v>
      </c>
      <c r="L33" s="58"/>
      <c r="M33" s="58"/>
      <c r="N33" s="58"/>
      <c r="O33" s="58"/>
      <c r="P33" s="58"/>
    </row>
    <row r="34" spans="1:16" x14ac:dyDescent="0.2">
      <c r="A34" s="646" t="s">
        <v>462</v>
      </c>
      <c r="B34" s="645"/>
      <c r="C34" s="645"/>
      <c r="D34" s="645"/>
      <c r="E34" s="645"/>
      <c r="F34" s="645"/>
      <c r="G34" s="645"/>
      <c r="H34" s="645"/>
      <c r="I34" s="645"/>
      <c r="J34" s="645"/>
      <c r="K34" s="58">
        <v>317</v>
      </c>
      <c r="L34" s="58"/>
      <c r="M34" s="58"/>
      <c r="N34" s="58"/>
      <c r="O34" s="58"/>
      <c r="P34" s="58"/>
    </row>
    <row r="35" spans="1:16" x14ac:dyDescent="0.2">
      <c r="A35" s="644" t="s">
        <v>1782</v>
      </c>
      <c r="B35" s="645"/>
      <c r="C35" s="645"/>
      <c r="D35" s="645"/>
      <c r="E35" s="645"/>
      <c r="F35" s="645"/>
      <c r="G35" s="645"/>
      <c r="H35" s="645"/>
      <c r="I35" s="645"/>
      <c r="J35" s="645"/>
      <c r="K35" s="58"/>
      <c r="L35" s="58"/>
      <c r="M35" s="58"/>
      <c r="N35" s="58"/>
      <c r="O35" s="58"/>
      <c r="P35" s="58"/>
    </row>
    <row r="36" spans="1:16" ht="21.95" customHeight="1" x14ac:dyDescent="0.2">
      <c r="A36" s="646" t="s">
        <v>1289</v>
      </c>
      <c r="B36" s="645"/>
      <c r="C36" s="645"/>
      <c r="D36" s="645"/>
      <c r="E36" s="645"/>
      <c r="F36" s="645"/>
      <c r="G36" s="645"/>
      <c r="H36" s="645"/>
      <c r="I36" s="645"/>
      <c r="J36" s="645"/>
      <c r="K36" s="58">
        <v>6095</v>
      </c>
      <c r="L36" s="58"/>
      <c r="M36" s="58"/>
      <c r="N36" s="58"/>
      <c r="O36" s="58">
        <v>44.35</v>
      </c>
      <c r="P36" s="58">
        <v>0.57999999999999996</v>
      </c>
    </row>
    <row r="37" spans="1:16" x14ac:dyDescent="0.2">
      <c r="A37" s="646" t="s">
        <v>346</v>
      </c>
      <c r="B37" s="645"/>
      <c r="C37" s="645"/>
      <c r="D37" s="645"/>
      <c r="E37" s="645"/>
      <c r="F37" s="645"/>
      <c r="G37" s="645"/>
      <c r="H37" s="645"/>
      <c r="I37" s="645"/>
      <c r="J37" s="645"/>
      <c r="K37" s="58">
        <v>6095</v>
      </c>
      <c r="L37" s="58"/>
      <c r="M37" s="58"/>
      <c r="N37" s="58"/>
      <c r="O37" s="58">
        <v>44.35</v>
      </c>
      <c r="P37" s="58">
        <v>0.57999999999999996</v>
      </c>
    </row>
    <row r="38" spans="1:16" x14ac:dyDescent="0.2">
      <c r="A38" s="646" t="s">
        <v>466</v>
      </c>
      <c r="B38" s="645"/>
      <c r="C38" s="645"/>
      <c r="D38" s="645"/>
      <c r="E38" s="645"/>
      <c r="F38" s="645"/>
      <c r="G38" s="645"/>
      <c r="H38" s="645"/>
      <c r="I38" s="645"/>
      <c r="J38" s="645"/>
      <c r="K38" s="58"/>
      <c r="L38" s="58"/>
      <c r="M38" s="58"/>
      <c r="N38" s="58"/>
      <c r="O38" s="58"/>
      <c r="P38" s="58"/>
    </row>
    <row r="39" spans="1:16" x14ac:dyDescent="0.2">
      <c r="A39" s="646" t="s">
        <v>467</v>
      </c>
      <c r="B39" s="645"/>
      <c r="C39" s="645"/>
      <c r="D39" s="645"/>
      <c r="E39" s="645"/>
      <c r="F39" s="645"/>
      <c r="G39" s="645"/>
      <c r="H39" s="645"/>
      <c r="I39" s="645"/>
      <c r="J39" s="645"/>
      <c r="K39" s="58">
        <v>4738</v>
      </c>
      <c r="L39" s="58"/>
      <c r="M39" s="58"/>
      <c r="N39" s="58"/>
      <c r="O39" s="58"/>
      <c r="P39" s="58"/>
    </row>
    <row r="40" spans="1:16" x14ac:dyDescent="0.2">
      <c r="A40" s="646" t="s">
        <v>468</v>
      </c>
      <c r="B40" s="645"/>
      <c r="C40" s="645"/>
      <c r="D40" s="645"/>
      <c r="E40" s="645"/>
      <c r="F40" s="645"/>
      <c r="G40" s="645"/>
      <c r="H40" s="645"/>
      <c r="I40" s="645"/>
      <c r="J40" s="645"/>
      <c r="K40" s="58">
        <v>80</v>
      </c>
      <c r="L40" s="58"/>
      <c r="M40" s="58"/>
      <c r="N40" s="58"/>
      <c r="O40" s="58"/>
      <c r="P40" s="58"/>
    </row>
    <row r="41" spans="1:16" x14ac:dyDescent="0.2">
      <c r="A41" s="646" t="s">
        <v>469</v>
      </c>
      <c r="B41" s="645"/>
      <c r="C41" s="645"/>
      <c r="D41" s="645"/>
      <c r="E41" s="645"/>
      <c r="F41" s="645"/>
      <c r="G41" s="645"/>
      <c r="H41" s="645"/>
      <c r="I41" s="645"/>
      <c r="J41" s="645"/>
      <c r="K41" s="58">
        <v>450</v>
      </c>
      <c r="L41" s="58"/>
      <c r="M41" s="58"/>
      <c r="N41" s="58"/>
      <c r="O41" s="58"/>
      <c r="P41" s="58"/>
    </row>
    <row r="42" spans="1:16" x14ac:dyDescent="0.2">
      <c r="A42" s="646" t="s">
        <v>470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">
        <v>518</v>
      </c>
      <c r="L42" s="58"/>
      <c r="M42" s="58"/>
      <c r="N42" s="58"/>
      <c r="O42" s="58"/>
      <c r="P42" s="58"/>
    </row>
    <row r="43" spans="1:16" x14ac:dyDescent="0.2">
      <c r="A43" s="646" t="s">
        <v>471</v>
      </c>
      <c r="B43" s="645"/>
      <c r="C43" s="645"/>
      <c r="D43" s="645"/>
      <c r="E43" s="645"/>
      <c r="F43" s="645"/>
      <c r="G43" s="645"/>
      <c r="H43" s="645"/>
      <c r="I43" s="645"/>
      <c r="J43" s="645"/>
      <c r="K43" s="58">
        <v>317</v>
      </c>
      <c r="L43" s="58"/>
      <c r="M43" s="58"/>
      <c r="N43" s="58"/>
      <c r="O43" s="58"/>
      <c r="P43" s="58"/>
    </row>
    <row r="44" spans="1:16" x14ac:dyDescent="0.2">
      <c r="A44" s="644" t="s">
        <v>1032</v>
      </c>
      <c r="B44" s="645"/>
      <c r="C44" s="645"/>
      <c r="D44" s="645"/>
      <c r="E44" s="645"/>
      <c r="F44" s="645"/>
      <c r="G44" s="645"/>
      <c r="H44" s="645"/>
      <c r="I44" s="645"/>
      <c r="J44" s="645"/>
      <c r="K44" s="60">
        <v>6095</v>
      </c>
      <c r="L44" s="58"/>
      <c r="M44" s="58"/>
      <c r="N44" s="58"/>
      <c r="O44" s="60">
        <v>44.35</v>
      </c>
      <c r="P44" s="60">
        <v>0.57999999999999996</v>
      </c>
    </row>
    <row r="45" spans="1:16" x14ac:dyDescent="0.2">
      <c r="A45" s="648" t="s">
        <v>345</v>
      </c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</row>
    <row r="46" spans="1:16" x14ac:dyDescent="0.2">
      <c r="A46" s="646" t="s">
        <v>473</v>
      </c>
      <c r="B46" s="645"/>
      <c r="C46" s="645"/>
      <c r="D46" s="645"/>
      <c r="E46" s="645"/>
      <c r="F46" s="645"/>
      <c r="G46" s="645"/>
      <c r="H46" s="645"/>
      <c r="I46" s="645"/>
      <c r="J46" s="645"/>
      <c r="K46" s="58">
        <v>5260</v>
      </c>
      <c r="L46" s="58">
        <v>442</v>
      </c>
      <c r="M46" s="58">
        <v>80</v>
      </c>
      <c r="N46" s="58">
        <v>8</v>
      </c>
      <c r="O46" s="58">
        <v>44.35</v>
      </c>
      <c r="P46" s="58">
        <v>0.57999999999999996</v>
      </c>
    </row>
    <row r="47" spans="1:16" x14ac:dyDescent="0.2">
      <c r="A47" s="646" t="s">
        <v>461</v>
      </c>
      <c r="B47" s="645"/>
      <c r="C47" s="645"/>
      <c r="D47" s="645"/>
      <c r="E47" s="645"/>
      <c r="F47" s="645"/>
      <c r="G47" s="645"/>
      <c r="H47" s="645"/>
      <c r="I47" s="645"/>
      <c r="J47" s="645"/>
      <c r="K47" s="58">
        <v>518</v>
      </c>
      <c r="L47" s="58"/>
      <c r="M47" s="58"/>
      <c r="N47" s="58"/>
      <c r="O47" s="58"/>
      <c r="P47" s="58"/>
    </row>
    <row r="48" spans="1:16" x14ac:dyDescent="0.2">
      <c r="A48" s="646" t="s">
        <v>462</v>
      </c>
      <c r="B48" s="645"/>
      <c r="C48" s="645"/>
      <c r="D48" s="645"/>
      <c r="E48" s="645"/>
      <c r="F48" s="645"/>
      <c r="G48" s="645"/>
      <c r="H48" s="645"/>
      <c r="I48" s="645"/>
      <c r="J48" s="645"/>
      <c r="K48" s="58">
        <v>317</v>
      </c>
      <c r="L48" s="58"/>
      <c r="M48" s="58"/>
      <c r="N48" s="58"/>
      <c r="O48" s="58"/>
      <c r="P48" s="58"/>
    </row>
    <row r="49" spans="1:16" x14ac:dyDescent="0.2">
      <c r="A49" s="644" t="s">
        <v>474</v>
      </c>
      <c r="B49" s="645"/>
      <c r="C49" s="645"/>
      <c r="D49" s="645"/>
      <c r="E49" s="645"/>
      <c r="F49" s="645"/>
      <c r="G49" s="645"/>
      <c r="H49" s="645"/>
      <c r="I49" s="645"/>
      <c r="J49" s="645"/>
      <c r="K49" s="58"/>
      <c r="L49" s="58"/>
      <c r="M49" s="58"/>
      <c r="N49" s="58"/>
      <c r="O49" s="58"/>
      <c r="P49" s="58"/>
    </row>
    <row r="50" spans="1:16" ht="21.95" customHeight="1" x14ac:dyDescent="0.2">
      <c r="A50" s="646" t="s">
        <v>1289</v>
      </c>
      <c r="B50" s="645"/>
      <c r="C50" s="645"/>
      <c r="D50" s="645"/>
      <c r="E50" s="645"/>
      <c r="F50" s="645"/>
      <c r="G50" s="645"/>
      <c r="H50" s="645"/>
      <c r="I50" s="645"/>
      <c r="J50" s="645"/>
      <c r="K50" s="58">
        <v>6095</v>
      </c>
      <c r="L50" s="58"/>
      <c r="M50" s="58"/>
      <c r="N50" s="58"/>
      <c r="O50" s="58">
        <v>44.35</v>
      </c>
      <c r="P50" s="58">
        <v>0.57999999999999996</v>
      </c>
    </row>
    <row r="51" spans="1:16" x14ac:dyDescent="0.2">
      <c r="A51" s="646" t="s">
        <v>346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58">
        <v>6095</v>
      </c>
      <c r="L51" s="58"/>
      <c r="M51" s="58"/>
      <c r="N51" s="58"/>
      <c r="O51" s="58">
        <v>44.35</v>
      </c>
      <c r="P51" s="58">
        <v>0.57999999999999996</v>
      </c>
    </row>
    <row r="52" spans="1:16" x14ac:dyDescent="0.2">
      <c r="A52" s="707" t="s">
        <v>347</v>
      </c>
      <c r="B52" s="708"/>
      <c r="C52" s="708"/>
      <c r="D52" s="708"/>
      <c r="E52" s="708"/>
      <c r="F52" s="708"/>
      <c r="G52" s="708"/>
      <c r="H52" s="708"/>
      <c r="I52" s="708"/>
      <c r="J52" s="709"/>
      <c r="K52" s="61">
        <f>ROUND(K51*6.96,2)</f>
        <v>42421.2</v>
      </c>
      <c r="L52" s="58"/>
      <c r="M52" s="58"/>
      <c r="N52" s="58"/>
      <c r="O52" s="58"/>
      <c r="P52" s="58"/>
    </row>
    <row r="53" spans="1:16" x14ac:dyDescent="0.2">
      <c r="A53" s="646" t="s">
        <v>348</v>
      </c>
      <c r="B53" s="645"/>
      <c r="C53" s="645"/>
      <c r="D53" s="645"/>
      <c r="E53" s="645"/>
      <c r="F53" s="645"/>
      <c r="G53" s="645"/>
      <c r="H53" s="645"/>
      <c r="I53" s="645"/>
      <c r="J53" s="645"/>
      <c r="K53" s="61">
        <f>ROUND(K52*1.1532377,2)</f>
        <v>48921.73</v>
      </c>
      <c r="L53" s="58"/>
      <c r="M53" s="58"/>
      <c r="N53" s="58"/>
      <c r="O53" s="58"/>
      <c r="P53" s="58"/>
    </row>
    <row r="54" spans="1:16" x14ac:dyDescent="0.2">
      <c r="A54" s="646" t="s">
        <v>349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1">
        <f>ROUND(K53*0.845,2)+60.97</f>
        <v>41399.83</v>
      </c>
      <c r="L54" s="58"/>
      <c r="M54" s="58"/>
      <c r="N54" s="58"/>
      <c r="O54" s="58"/>
      <c r="P54" s="58"/>
    </row>
    <row r="55" spans="1:16" ht="12.75" customHeight="1" x14ac:dyDescent="0.2">
      <c r="A55" s="644" t="s">
        <v>48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1">
        <f>ROUND(K54*0.2,2)</f>
        <v>8279.9699999999993</v>
      </c>
      <c r="L55" s="58"/>
      <c r="M55" s="58"/>
      <c r="N55" s="58"/>
      <c r="O55" s="58"/>
      <c r="P55" s="58"/>
    </row>
    <row r="56" spans="1:16" ht="12.75" customHeight="1" x14ac:dyDescent="0.2">
      <c r="A56" s="644" t="s">
        <v>514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1">
        <f>K54+K55</f>
        <v>49679.8</v>
      </c>
      <c r="L56" s="58"/>
      <c r="M56" s="58"/>
      <c r="N56" s="58"/>
      <c r="O56" s="58"/>
      <c r="P56" s="58"/>
    </row>
    <row r="61" spans="1:16" x14ac:dyDescent="0.2">
      <c r="B61" s="122" t="s">
        <v>506</v>
      </c>
      <c r="C61" s="123"/>
      <c r="D61" s="124"/>
      <c r="E61"/>
      <c r="F61"/>
      <c r="G61"/>
      <c r="H61"/>
      <c r="I61"/>
      <c r="J61"/>
      <c r="K61"/>
      <c r="L61"/>
      <c r="M61"/>
    </row>
    <row r="62" spans="1:16" x14ac:dyDescent="0.2">
      <c r="B62" s="122"/>
      <c r="C62" s="123"/>
      <c r="D62" s="124"/>
      <c r="E62"/>
      <c r="F62"/>
      <c r="G62"/>
      <c r="H62"/>
      <c r="I62"/>
      <c r="J62"/>
      <c r="K62"/>
      <c r="L62"/>
      <c r="M62"/>
    </row>
    <row r="63" spans="1:16" x14ac:dyDescent="0.2">
      <c r="B63" s="122" t="s">
        <v>505</v>
      </c>
      <c r="C63" s="123"/>
      <c r="D63" s="124"/>
      <c r="E63"/>
      <c r="F63"/>
      <c r="G63"/>
      <c r="H63"/>
      <c r="I63"/>
      <c r="J63"/>
      <c r="K63"/>
      <c r="L63"/>
      <c r="M63"/>
    </row>
    <row r="66" spans="1:16" x14ac:dyDescent="0.2">
      <c r="A66" s="642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</row>
    <row r="67" spans="1:16" x14ac:dyDescent="0.2">
      <c r="A67" s="640"/>
      <c r="B67" s="641"/>
      <c r="C67" s="641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</row>
    <row r="69" spans="1:16" x14ac:dyDescent="0.2">
      <c r="A69" s="642"/>
      <c r="B69" s="641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</row>
    <row r="74" spans="1:16" x14ac:dyDescent="0.2">
      <c r="A74" s="642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</row>
    <row r="75" spans="1:16" x14ac:dyDescent="0.2">
      <c r="A75" s="640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</row>
    <row r="77" spans="1:16" x14ac:dyDescent="0.2">
      <c r="A77" s="642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80" spans="1:16" x14ac:dyDescent="0.2">
      <c r="A80" s="642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  <row r="81" spans="1:16" x14ac:dyDescent="0.2">
      <c r="A81" s="640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  <row r="83" spans="1:16" x14ac:dyDescent="0.2">
      <c r="A83" s="642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</row>
    <row r="84" spans="1:16" x14ac:dyDescent="0.2">
      <c r="A84" s="640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</row>
    <row r="86" spans="1:16" x14ac:dyDescent="0.2">
      <c r="A86" s="642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7" spans="1:16" x14ac:dyDescent="0.2">
      <c r="A87" s="640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</sheetData>
  <mergeCells count="84">
    <mergeCell ref="A83:P83"/>
    <mergeCell ref="A84:P84"/>
    <mergeCell ref="A86:P86"/>
    <mergeCell ref="A87:P87"/>
    <mergeCell ref="B10:G12"/>
    <mergeCell ref="A69:P69"/>
    <mergeCell ref="A74:P74"/>
    <mergeCell ref="A75:P75"/>
    <mergeCell ref="A77:P77"/>
    <mergeCell ref="A80:P80"/>
    <mergeCell ref="A81:P81"/>
    <mergeCell ref="A66:P66"/>
    <mergeCell ref="A67:P67"/>
    <mergeCell ref="A51:J51"/>
    <mergeCell ref="A52:J52"/>
    <mergeCell ref="A53:J53"/>
    <mergeCell ref="A54:J54"/>
    <mergeCell ref="A55:J55"/>
    <mergeCell ref="A56:J56"/>
    <mergeCell ref="A45:P45"/>
    <mergeCell ref="A46:J46"/>
    <mergeCell ref="A47:J47"/>
    <mergeCell ref="A48:J48"/>
    <mergeCell ref="A49:J49"/>
    <mergeCell ref="A50:J50"/>
    <mergeCell ref="A30:P30"/>
    <mergeCell ref="A44:J44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32:J32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J27:J28"/>
    <mergeCell ref="L27:L28"/>
    <mergeCell ref="M27:M28"/>
    <mergeCell ref="N27:N28"/>
    <mergeCell ref="K25:N25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98"/>
  <sheetViews>
    <sheetView showGridLines="0" topLeftCell="A16" zoomScale="115" zoomScaleNormal="115" workbookViewId="0">
      <selection activeCell="K26" sqref="K26:K28"/>
    </sheetView>
  </sheetViews>
  <sheetFormatPr defaultRowHeight="12.75" x14ac:dyDescent="0.2"/>
  <cols>
    <col min="1" max="1" width="3" style="63" customWidth="1"/>
    <col min="2" max="2" width="3.28515625" style="64" customWidth="1"/>
    <col min="3" max="3" width="8.42578125" style="65" customWidth="1"/>
    <col min="4" max="4" width="32.42578125" style="66" customWidth="1"/>
    <col min="5" max="5" width="9.28515625" style="67" customWidth="1"/>
    <col min="6" max="6" width="14.7109375" style="68" customWidth="1"/>
    <col min="7" max="8" width="7.7109375" style="68" customWidth="1"/>
    <col min="9" max="9" width="8.42578125" style="68" customWidth="1"/>
    <col min="10" max="10" width="7.7109375" style="68" customWidth="1"/>
    <col min="11" max="11" width="9.7109375" style="68" customWidth="1"/>
    <col min="12" max="12" width="7.7109375" style="68" customWidth="1"/>
    <col min="13" max="13" width="8.5703125" style="68" customWidth="1"/>
    <col min="14" max="16" width="7.7109375" style="68" customWidth="1"/>
    <col min="17" max="16384" width="9.140625" style="24"/>
  </cols>
  <sheetData>
    <row r="1" spans="1:16" s="276" customFormat="1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s="276" customFormat="1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s="276" customFormat="1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s="276" customFormat="1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s="276" customFormat="1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s="276" customFormat="1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s="276" customFormat="1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169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42" customFormat="1" ht="15" customHeight="1" x14ac:dyDescent="0.2">
      <c r="A22" s="39"/>
      <c r="B22" s="40"/>
      <c r="C22" s="184"/>
      <c r="D22" s="43"/>
      <c r="E22" s="44"/>
      <c r="F22" s="183"/>
      <c r="G22" s="183"/>
      <c r="H22" s="183"/>
      <c r="I22" s="183"/>
      <c r="J22" s="183"/>
      <c r="K22" s="49"/>
      <c r="L22" s="183"/>
      <c r="M22" s="183"/>
      <c r="N22" s="46"/>
      <c r="O22" s="46"/>
      <c r="P22" s="47"/>
    </row>
    <row r="23" spans="1:16" s="42" customFormat="1" ht="15" customHeight="1" x14ac:dyDescent="0.2">
      <c r="A23" s="39"/>
      <c r="B23" s="669" t="s">
        <v>1783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42" customFormat="1" x14ac:dyDescent="0.2">
      <c r="A24" s="39"/>
      <c r="B24" s="40"/>
      <c r="C24" s="41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17">
        <v>1</v>
      </c>
      <c r="B29" s="318">
        <v>2</v>
      </c>
      <c r="C29" s="318">
        <v>3</v>
      </c>
      <c r="D29" s="319">
        <v>4</v>
      </c>
      <c r="E29" s="319">
        <v>5</v>
      </c>
      <c r="F29" s="319">
        <v>6</v>
      </c>
      <c r="G29" s="319">
        <v>7</v>
      </c>
      <c r="H29" s="319">
        <v>8</v>
      </c>
      <c r="I29" s="319">
        <v>9</v>
      </c>
      <c r="J29" s="319">
        <v>10</v>
      </c>
      <c r="K29" s="319">
        <v>11</v>
      </c>
      <c r="L29" s="319">
        <v>12</v>
      </c>
      <c r="M29" s="319">
        <v>13</v>
      </c>
      <c r="N29" s="319">
        <v>14</v>
      </c>
      <c r="O29" s="319">
        <v>15</v>
      </c>
      <c r="P29" s="319">
        <v>16</v>
      </c>
    </row>
    <row r="30" spans="1:16" ht="19.149999999999999" customHeight="1" x14ac:dyDescent="0.2">
      <c r="A30" s="647" t="s">
        <v>1051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309">
        <v>1</v>
      </c>
      <c r="B31" s="310" t="s">
        <v>161</v>
      </c>
      <c r="C31" s="311" t="s">
        <v>1784</v>
      </c>
      <c r="D31" s="312" t="s">
        <v>1785</v>
      </c>
      <c r="E31" s="313" t="s">
        <v>1786</v>
      </c>
      <c r="F31" s="314">
        <v>14</v>
      </c>
      <c r="G31" s="315">
        <v>669.32</v>
      </c>
      <c r="H31" s="315">
        <v>3.02</v>
      </c>
      <c r="I31" s="314"/>
      <c r="J31" s="314"/>
      <c r="K31" s="315">
        <v>9370</v>
      </c>
      <c r="L31" s="315">
        <v>42</v>
      </c>
      <c r="M31" s="314"/>
      <c r="N31" s="314"/>
      <c r="O31" s="314" t="s">
        <v>1787</v>
      </c>
      <c r="P31" s="314" t="s">
        <v>107</v>
      </c>
    </row>
    <row r="32" spans="1:16" ht="33.75" x14ac:dyDescent="0.2">
      <c r="A32" s="309">
        <v>2</v>
      </c>
      <c r="B32" s="310" t="s">
        <v>164</v>
      </c>
      <c r="C32" s="311" t="s">
        <v>1788</v>
      </c>
      <c r="D32" s="312" t="s">
        <v>1789</v>
      </c>
      <c r="E32" s="313" t="s">
        <v>525</v>
      </c>
      <c r="F32" s="314">
        <v>-14</v>
      </c>
      <c r="G32" s="315">
        <v>22.88</v>
      </c>
      <c r="H32" s="314"/>
      <c r="I32" s="314"/>
      <c r="J32" s="314"/>
      <c r="K32" s="315">
        <v>-320</v>
      </c>
      <c r="L32" s="314"/>
      <c r="M32" s="314"/>
      <c r="N32" s="314"/>
      <c r="O32" s="314" t="s">
        <v>107</v>
      </c>
      <c r="P32" s="314" t="s">
        <v>107</v>
      </c>
    </row>
    <row r="33" spans="1:16" ht="33.75" x14ac:dyDescent="0.2">
      <c r="A33" s="309">
        <v>3</v>
      </c>
      <c r="B33" s="310" t="s">
        <v>169</v>
      </c>
      <c r="C33" s="311" t="s">
        <v>1790</v>
      </c>
      <c r="D33" s="312" t="s">
        <v>1791</v>
      </c>
      <c r="E33" s="313" t="s">
        <v>525</v>
      </c>
      <c r="F33" s="314">
        <v>14</v>
      </c>
      <c r="G33" s="315">
        <v>14.3</v>
      </c>
      <c r="H33" s="314"/>
      <c r="I33" s="314"/>
      <c r="J33" s="314"/>
      <c r="K33" s="315">
        <v>200</v>
      </c>
      <c r="L33" s="314"/>
      <c r="M33" s="314"/>
      <c r="N33" s="314"/>
      <c r="O33" s="314" t="s">
        <v>107</v>
      </c>
      <c r="P33" s="314" t="s">
        <v>107</v>
      </c>
    </row>
    <row r="34" spans="1:16" ht="22.5" x14ac:dyDescent="0.2">
      <c r="A34" s="309">
        <v>4</v>
      </c>
      <c r="B34" s="310" t="s">
        <v>171</v>
      </c>
      <c r="C34" s="311" t="s">
        <v>1792</v>
      </c>
      <c r="D34" s="312" t="s">
        <v>1793</v>
      </c>
      <c r="E34" s="313" t="s">
        <v>1014</v>
      </c>
      <c r="F34" s="314">
        <v>-280</v>
      </c>
      <c r="G34" s="315">
        <v>29.15</v>
      </c>
      <c r="H34" s="314"/>
      <c r="I34" s="314"/>
      <c r="J34" s="314"/>
      <c r="K34" s="315">
        <v>-8162</v>
      </c>
      <c r="L34" s="314"/>
      <c r="M34" s="314"/>
      <c r="N34" s="314"/>
      <c r="O34" s="314" t="s">
        <v>107</v>
      </c>
      <c r="P34" s="314" t="s">
        <v>107</v>
      </c>
    </row>
    <row r="35" spans="1:16" ht="22.5" x14ac:dyDescent="0.2">
      <c r="A35" s="309">
        <v>5</v>
      </c>
      <c r="B35" s="310" t="s">
        <v>174</v>
      </c>
      <c r="C35" s="311" t="s">
        <v>1792</v>
      </c>
      <c r="D35" s="312" t="s">
        <v>1793</v>
      </c>
      <c r="E35" s="313" t="s">
        <v>1014</v>
      </c>
      <c r="F35" s="314">
        <v>140</v>
      </c>
      <c r="G35" s="315">
        <v>29.15</v>
      </c>
      <c r="H35" s="314"/>
      <c r="I35" s="314"/>
      <c r="J35" s="314"/>
      <c r="K35" s="315">
        <v>4081</v>
      </c>
      <c r="L35" s="314"/>
      <c r="M35" s="314"/>
      <c r="N35" s="314"/>
      <c r="O35" s="314" t="s">
        <v>107</v>
      </c>
      <c r="P35" s="314" t="s">
        <v>107</v>
      </c>
    </row>
    <row r="36" spans="1:16" ht="22.5" x14ac:dyDescent="0.2">
      <c r="A36" s="309">
        <v>6</v>
      </c>
      <c r="B36" s="310" t="s">
        <v>177</v>
      </c>
      <c r="C36" s="311" t="s">
        <v>1794</v>
      </c>
      <c r="D36" s="312" t="s">
        <v>1795</v>
      </c>
      <c r="E36" s="313" t="s">
        <v>1796</v>
      </c>
      <c r="F36" s="314">
        <v>0.3</v>
      </c>
      <c r="G36" s="315">
        <v>1512.31</v>
      </c>
      <c r="H36" s="315">
        <v>70.56</v>
      </c>
      <c r="I36" s="315">
        <v>0.2</v>
      </c>
      <c r="J36" s="314"/>
      <c r="K36" s="315">
        <v>453</v>
      </c>
      <c r="L36" s="315">
        <v>21</v>
      </c>
      <c r="M36" s="314"/>
      <c r="N36" s="314"/>
      <c r="O36" s="314" t="s">
        <v>1797</v>
      </c>
      <c r="P36" s="314" t="s">
        <v>107</v>
      </c>
    </row>
    <row r="37" spans="1:16" ht="45" x14ac:dyDescent="0.2">
      <c r="A37" s="309">
        <v>7</v>
      </c>
      <c r="B37" s="310" t="s">
        <v>183</v>
      </c>
      <c r="C37" s="311" t="s">
        <v>1798</v>
      </c>
      <c r="D37" s="312" t="s">
        <v>1799</v>
      </c>
      <c r="E37" s="313" t="s">
        <v>525</v>
      </c>
      <c r="F37" s="314">
        <v>-3</v>
      </c>
      <c r="G37" s="315">
        <v>142.99</v>
      </c>
      <c r="H37" s="314"/>
      <c r="I37" s="314"/>
      <c r="J37" s="314"/>
      <c r="K37" s="315">
        <v>-429</v>
      </c>
      <c r="L37" s="314"/>
      <c r="M37" s="314"/>
      <c r="N37" s="314"/>
      <c r="O37" s="314" t="s">
        <v>107</v>
      </c>
      <c r="P37" s="314" t="s">
        <v>107</v>
      </c>
    </row>
    <row r="38" spans="1:16" ht="33.75" x14ac:dyDescent="0.2">
      <c r="A38" s="309">
        <v>8</v>
      </c>
      <c r="B38" s="310" t="s">
        <v>185</v>
      </c>
      <c r="C38" s="311" t="s">
        <v>1800</v>
      </c>
      <c r="D38" s="312" t="s">
        <v>1801</v>
      </c>
      <c r="E38" s="313" t="s">
        <v>1540</v>
      </c>
      <c r="F38" s="314">
        <v>35</v>
      </c>
      <c r="G38" s="315">
        <v>94.61</v>
      </c>
      <c r="H38" s="314"/>
      <c r="I38" s="314"/>
      <c r="J38" s="314"/>
      <c r="K38" s="315">
        <v>3311</v>
      </c>
      <c r="L38" s="314"/>
      <c r="M38" s="314"/>
      <c r="N38" s="314"/>
      <c r="O38" s="314" t="s">
        <v>107</v>
      </c>
      <c r="P38" s="314" t="s">
        <v>107</v>
      </c>
    </row>
    <row r="39" spans="1:16" ht="22.5" x14ac:dyDescent="0.2">
      <c r="A39" s="309">
        <v>9</v>
      </c>
      <c r="B39" s="310" t="s">
        <v>189</v>
      </c>
      <c r="C39" s="311" t="s">
        <v>1102</v>
      </c>
      <c r="D39" s="312" t="s">
        <v>1802</v>
      </c>
      <c r="E39" s="313" t="s">
        <v>527</v>
      </c>
      <c r="F39" s="314">
        <v>3</v>
      </c>
      <c r="G39" s="315">
        <v>543.54</v>
      </c>
      <c r="H39" s="314"/>
      <c r="I39" s="314"/>
      <c r="J39" s="314"/>
      <c r="K39" s="315">
        <v>1631</v>
      </c>
      <c r="L39" s="314"/>
      <c r="M39" s="314"/>
      <c r="N39" s="314"/>
      <c r="O39" s="314" t="s">
        <v>107</v>
      </c>
      <c r="P39" s="314" t="s">
        <v>107</v>
      </c>
    </row>
    <row r="40" spans="1:16" ht="33.75" x14ac:dyDescent="0.2">
      <c r="A40" s="309">
        <v>10</v>
      </c>
      <c r="B40" s="310" t="s">
        <v>193</v>
      </c>
      <c r="C40" s="311" t="s">
        <v>1803</v>
      </c>
      <c r="D40" s="312" t="s">
        <v>1804</v>
      </c>
      <c r="E40" s="313" t="s">
        <v>1540</v>
      </c>
      <c r="F40" s="314">
        <v>3</v>
      </c>
      <c r="G40" s="315">
        <v>143.5</v>
      </c>
      <c r="H40" s="314"/>
      <c r="I40" s="314"/>
      <c r="J40" s="314"/>
      <c r="K40" s="315">
        <v>431</v>
      </c>
      <c r="L40" s="314"/>
      <c r="M40" s="314"/>
      <c r="N40" s="314"/>
      <c r="O40" s="314" t="s">
        <v>107</v>
      </c>
      <c r="P40" s="314" t="s">
        <v>107</v>
      </c>
    </row>
    <row r="41" spans="1:16" ht="33.75" x14ac:dyDescent="0.2">
      <c r="A41" s="309">
        <v>11</v>
      </c>
      <c r="B41" s="310" t="s">
        <v>196</v>
      </c>
      <c r="C41" s="311" t="s">
        <v>1805</v>
      </c>
      <c r="D41" s="312" t="s">
        <v>1806</v>
      </c>
      <c r="E41" s="313" t="s">
        <v>1540</v>
      </c>
      <c r="F41" s="314">
        <v>10</v>
      </c>
      <c r="G41" s="315">
        <v>183.33</v>
      </c>
      <c r="H41" s="314"/>
      <c r="I41" s="314"/>
      <c r="J41" s="314"/>
      <c r="K41" s="315">
        <v>1833</v>
      </c>
      <c r="L41" s="314"/>
      <c r="M41" s="314"/>
      <c r="N41" s="314"/>
      <c r="O41" s="314" t="s">
        <v>107</v>
      </c>
      <c r="P41" s="314" t="s">
        <v>107</v>
      </c>
    </row>
    <row r="42" spans="1:16" ht="12.75" customHeight="1" x14ac:dyDescent="0.2">
      <c r="A42" s="646" t="s">
        <v>460</v>
      </c>
      <c r="B42" s="645"/>
      <c r="C42" s="645"/>
      <c r="D42" s="645"/>
      <c r="E42" s="645"/>
      <c r="F42" s="645"/>
      <c r="G42" s="645"/>
      <c r="H42" s="645"/>
      <c r="I42" s="645"/>
      <c r="J42" s="645"/>
      <c r="K42" s="314">
        <v>12399</v>
      </c>
      <c r="L42" s="314">
        <v>63</v>
      </c>
      <c r="M42" s="314"/>
      <c r="N42" s="314"/>
      <c r="O42" s="314">
        <v>6.3</v>
      </c>
      <c r="P42" s="314"/>
    </row>
    <row r="43" spans="1:16" ht="12.75" customHeight="1" x14ac:dyDescent="0.2">
      <c r="A43" s="646" t="s">
        <v>461</v>
      </c>
      <c r="B43" s="645"/>
      <c r="C43" s="645"/>
      <c r="D43" s="645"/>
      <c r="E43" s="645"/>
      <c r="F43" s="645"/>
      <c r="G43" s="645"/>
      <c r="H43" s="645"/>
      <c r="I43" s="645"/>
      <c r="J43" s="645"/>
      <c r="K43" s="314">
        <v>73</v>
      </c>
      <c r="L43" s="314"/>
      <c r="M43" s="314"/>
      <c r="N43" s="314"/>
      <c r="O43" s="314"/>
      <c r="P43" s="314"/>
    </row>
    <row r="44" spans="1:16" ht="12.75" customHeight="1" x14ac:dyDescent="0.2">
      <c r="A44" s="646" t="s">
        <v>462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14">
        <v>44</v>
      </c>
      <c r="L44" s="314"/>
      <c r="M44" s="314"/>
      <c r="N44" s="314"/>
      <c r="O44" s="314"/>
      <c r="P44" s="314"/>
    </row>
    <row r="45" spans="1:16" ht="12.75" customHeight="1" x14ac:dyDescent="0.2">
      <c r="A45" s="644" t="s">
        <v>1807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14"/>
      <c r="L45" s="314"/>
      <c r="M45" s="314"/>
      <c r="N45" s="314"/>
      <c r="O45" s="314"/>
      <c r="P45" s="314"/>
    </row>
    <row r="46" spans="1:16" ht="21.95" customHeight="1" x14ac:dyDescent="0.2">
      <c r="A46" s="646" t="s">
        <v>1289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14">
        <v>16717</v>
      </c>
      <c r="L46" s="314"/>
      <c r="M46" s="314"/>
      <c r="N46" s="314"/>
      <c r="O46" s="314">
        <v>6.3</v>
      </c>
      <c r="P46" s="314"/>
    </row>
    <row r="47" spans="1:16" ht="21.95" customHeight="1" x14ac:dyDescent="0.2">
      <c r="A47" s="646" t="s">
        <v>954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14">
        <v>-4201</v>
      </c>
      <c r="L47" s="314"/>
      <c r="M47" s="314"/>
      <c r="N47" s="314"/>
      <c r="O47" s="314"/>
      <c r="P47" s="314"/>
    </row>
    <row r="48" spans="1:16" ht="12.75" customHeight="1" x14ac:dyDescent="0.2">
      <c r="A48" s="646" t="s">
        <v>346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14">
        <v>12516</v>
      </c>
      <c r="L48" s="314"/>
      <c r="M48" s="314"/>
      <c r="N48" s="314"/>
      <c r="O48" s="314">
        <v>6.3</v>
      </c>
      <c r="P48" s="314"/>
    </row>
    <row r="49" spans="1:16" ht="12.75" customHeight="1" x14ac:dyDescent="0.2">
      <c r="A49" s="646" t="s">
        <v>466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14"/>
      <c r="L49" s="314"/>
      <c r="M49" s="314"/>
      <c r="N49" s="314"/>
      <c r="O49" s="314"/>
      <c r="P49" s="314"/>
    </row>
    <row r="50" spans="1:16" ht="12.75" customHeight="1" x14ac:dyDescent="0.2">
      <c r="A50" s="646" t="s">
        <v>467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14">
        <v>12336</v>
      </c>
      <c r="L50" s="314"/>
      <c r="M50" s="314"/>
      <c r="N50" s="314"/>
      <c r="O50" s="314"/>
      <c r="P50" s="314"/>
    </row>
    <row r="51" spans="1:16" ht="12.75" customHeight="1" x14ac:dyDescent="0.2">
      <c r="A51" s="646" t="s">
        <v>469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14">
        <v>63</v>
      </c>
      <c r="L51" s="314"/>
      <c r="M51" s="314"/>
      <c r="N51" s="314"/>
      <c r="O51" s="314"/>
      <c r="P51" s="314"/>
    </row>
    <row r="52" spans="1:16" ht="12.75" customHeight="1" x14ac:dyDescent="0.2">
      <c r="A52" s="646" t="s">
        <v>470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14">
        <v>73</v>
      </c>
      <c r="L52" s="314"/>
      <c r="M52" s="314"/>
      <c r="N52" s="314"/>
      <c r="O52" s="314"/>
      <c r="P52" s="314"/>
    </row>
    <row r="53" spans="1:16" ht="12.75" customHeight="1" x14ac:dyDescent="0.2">
      <c r="A53" s="646" t="s">
        <v>471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14">
        <v>44</v>
      </c>
      <c r="L53" s="314"/>
      <c r="M53" s="314"/>
      <c r="N53" s="314"/>
      <c r="O53" s="314"/>
      <c r="P53" s="314"/>
    </row>
    <row r="54" spans="1:16" ht="12.75" customHeight="1" x14ac:dyDescent="0.2">
      <c r="A54" s="644" t="s">
        <v>1085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16">
        <v>12516</v>
      </c>
      <c r="L54" s="314"/>
      <c r="M54" s="314"/>
      <c r="N54" s="314"/>
      <c r="O54" s="316">
        <v>6.3</v>
      </c>
      <c r="P54" s="314"/>
    </row>
    <row r="55" spans="1:16" ht="19.149999999999999" customHeight="1" x14ac:dyDescent="0.2">
      <c r="A55" s="648" t="s">
        <v>345</v>
      </c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</row>
    <row r="56" spans="1:16" x14ac:dyDescent="0.2">
      <c r="A56" s="646" t="s">
        <v>473</v>
      </c>
      <c r="B56" s="645"/>
      <c r="C56" s="645"/>
      <c r="D56" s="645"/>
      <c r="E56" s="645"/>
      <c r="F56" s="645"/>
      <c r="G56" s="645"/>
      <c r="H56" s="645"/>
      <c r="I56" s="645"/>
      <c r="J56" s="645"/>
      <c r="K56" s="314">
        <v>12399</v>
      </c>
      <c r="L56" s="314">
        <v>63</v>
      </c>
      <c r="M56" s="314"/>
      <c r="N56" s="314"/>
      <c r="O56" s="314">
        <v>6.3</v>
      </c>
      <c r="P56" s="314"/>
    </row>
    <row r="57" spans="1:16" x14ac:dyDescent="0.2">
      <c r="A57" s="646" t="s">
        <v>461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314">
        <v>73</v>
      </c>
      <c r="L57" s="314"/>
      <c r="M57" s="314"/>
      <c r="N57" s="314"/>
      <c r="O57" s="314"/>
      <c r="P57" s="314"/>
    </row>
    <row r="58" spans="1:16" x14ac:dyDescent="0.2">
      <c r="A58" s="646" t="s">
        <v>462</v>
      </c>
      <c r="B58" s="645"/>
      <c r="C58" s="645"/>
      <c r="D58" s="645"/>
      <c r="E58" s="645"/>
      <c r="F58" s="645"/>
      <c r="G58" s="645"/>
      <c r="H58" s="645"/>
      <c r="I58" s="645"/>
      <c r="J58" s="645"/>
      <c r="K58" s="314">
        <v>44</v>
      </c>
      <c r="L58" s="314"/>
      <c r="M58" s="314"/>
      <c r="N58" s="314"/>
      <c r="O58" s="314"/>
      <c r="P58" s="314"/>
    </row>
    <row r="59" spans="1:16" x14ac:dyDescent="0.2">
      <c r="A59" s="644" t="s">
        <v>474</v>
      </c>
      <c r="B59" s="645"/>
      <c r="C59" s="645"/>
      <c r="D59" s="645"/>
      <c r="E59" s="645"/>
      <c r="F59" s="645"/>
      <c r="G59" s="645"/>
      <c r="H59" s="645"/>
      <c r="I59" s="645"/>
      <c r="J59" s="645"/>
      <c r="K59" s="314"/>
      <c r="L59" s="314"/>
      <c r="M59" s="314"/>
      <c r="N59" s="314"/>
      <c r="O59" s="314"/>
      <c r="P59" s="314"/>
    </row>
    <row r="60" spans="1:16" ht="12.75" customHeight="1" x14ac:dyDescent="0.2">
      <c r="A60" s="646" t="s">
        <v>1289</v>
      </c>
      <c r="B60" s="645"/>
      <c r="C60" s="645"/>
      <c r="D60" s="645"/>
      <c r="E60" s="645"/>
      <c r="F60" s="645"/>
      <c r="G60" s="645"/>
      <c r="H60" s="645"/>
      <c r="I60" s="645"/>
      <c r="J60" s="645"/>
      <c r="K60" s="314">
        <v>16717</v>
      </c>
      <c r="L60" s="314"/>
      <c r="M60" s="314"/>
      <c r="N60" s="314"/>
      <c r="O60" s="314">
        <v>6.3</v>
      </c>
      <c r="P60" s="314"/>
    </row>
    <row r="61" spans="1:16" ht="12.75" customHeight="1" x14ac:dyDescent="0.2">
      <c r="A61" s="646" t="s">
        <v>954</v>
      </c>
      <c r="B61" s="645"/>
      <c r="C61" s="645"/>
      <c r="D61" s="645"/>
      <c r="E61" s="645"/>
      <c r="F61" s="645"/>
      <c r="G61" s="645"/>
      <c r="H61" s="645"/>
      <c r="I61" s="645"/>
      <c r="J61" s="645"/>
      <c r="K61" s="314">
        <v>-4201</v>
      </c>
      <c r="L61" s="314"/>
      <c r="M61" s="314"/>
      <c r="N61" s="314"/>
      <c r="O61" s="314"/>
      <c r="P61" s="314"/>
    </row>
    <row r="62" spans="1:16" ht="12.75" customHeight="1" x14ac:dyDescent="0.2">
      <c r="A62" s="646" t="s">
        <v>346</v>
      </c>
      <c r="B62" s="645"/>
      <c r="C62" s="645"/>
      <c r="D62" s="645"/>
      <c r="E62" s="645"/>
      <c r="F62" s="645"/>
      <c r="G62" s="645"/>
      <c r="H62" s="645"/>
      <c r="I62" s="645"/>
      <c r="J62" s="645"/>
      <c r="K62" s="314">
        <v>12516</v>
      </c>
      <c r="L62" s="314"/>
      <c r="M62" s="314"/>
      <c r="N62" s="314"/>
      <c r="O62" s="314">
        <v>6.3</v>
      </c>
      <c r="P62" s="314"/>
    </row>
    <row r="63" spans="1:16" x14ac:dyDescent="0.2">
      <c r="A63" s="707" t="s">
        <v>347</v>
      </c>
      <c r="B63" s="708"/>
      <c r="C63" s="708"/>
      <c r="D63" s="708"/>
      <c r="E63" s="708"/>
      <c r="F63" s="708"/>
      <c r="G63" s="708"/>
      <c r="H63" s="708"/>
      <c r="I63" s="708"/>
      <c r="J63" s="709"/>
      <c r="K63" s="61">
        <f>ROUND(K62*6.96,2)</f>
        <v>87111.360000000001</v>
      </c>
      <c r="L63" s="58"/>
      <c r="M63" s="58"/>
      <c r="N63" s="58"/>
      <c r="O63" s="58"/>
      <c r="P63" s="58"/>
    </row>
    <row r="64" spans="1:16" x14ac:dyDescent="0.2">
      <c r="A64" s="646" t="s">
        <v>348</v>
      </c>
      <c r="B64" s="645"/>
      <c r="C64" s="645"/>
      <c r="D64" s="645"/>
      <c r="E64" s="645"/>
      <c r="F64" s="645"/>
      <c r="G64" s="645"/>
      <c r="H64" s="645"/>
      <c r="I64" s="645"/>
      <c r="J64" s="645"/>
      <c r="K64" s="61">
        <f>ROUND(K63*1.1532377,2)</f>
        <v>100460.1</v>
      </c>
      <c r="L64" s="58"/>
      <c r="M64" s="58"/>
      <c r="N64" s="58"/>
      <c r="O64" s="58"/>
      <c r="P64" s="58"/>
    </row>
    <row r="65" spans="1:16" x14ac:dyDescent="0.2">
      <c r="A65" s="646" t="s">
        <v>349</v>
      </c>
      <c r="B65" s="645"/>
      <c r="C65" s="645"/>
      <c r="D65" s="645"/>
      <c r="E65" s="645"/>
      <c r="F65" s="645"/>
      <c r="G65" s="645"/>
      <c r="H65" s="645"/>
      <c r="I65" s="645"/>
      <c r="J65" s="645"/>
      <c r="K65" s="61">
        <f>ROUND(K64*0.845,2)</f>
        <v>84888.78</v>
      </c>
      <c r="L65" s="58"/>
      <c r="M65" s="58"/>
      <c r="N65" s="58"/>
      <c r="O65" s="58"/>
      <c r="P65" s="58"/>
    </row>
    <row r="66" spans="1:16" ht="12.75" customHeight="1" x14ac:dyDescent="0.2">
      <c r="A66" s="644" t="s">
        <v>48</v>
      </c>
      <c r="B66" s="645"/>
      <c r="C66" s="645"/>
      <c r="D66" s="645"/>
      <c r="E66" s="645"/>
      <c r="F66" s="645"/>
      <c r="G66" s="645"/>
      <c r="H66" s="645"/>
      <c r="I66" s="645"/>
      <c r="J66" s="645"/>
      <c r="K66" s="61">
        <f>ROUND(K65*0.2,2)-0.01</f>
        <v>16977.75</v>
      </c>
      <c r="L66" s="58"/>
      <c r="M66" s="58"/>
      <c r="N66" s="58"/>
      <c r="O66" s="58"/>
      <c r="P66" s="58"/>
    </row>
    <row r="67" spans="1:16" ht="12.75" customHeight="1" x14ac:dyDescent="0.2">
      <c r="A67" s="644" t="s">
        <v>514</v>
      </c>
      <c r="B67" s="645"/>
      <c r="C67" s="645"/>
      <c r="D67" s="645"/>
      <c r="E67" s="645"/>
      <c r="F67" s="645"/>
      <c r="G67" s="645"/>
      <c r="H67" s="645"/>
      <c r="I67" s="645"/>
      <c r="J67" s="645"/>
      <c r="K67" s="61">
        <f>K65+K66</f>
        <v>101866.53</v>
      </c>
      <c r="L67" s="58"/>
      <c r="M67" s="58"/>
      <c r="N67" s="58"/>
      <c r="O67" s="58"/>
      <c r="P67" s="58"/>
    </row>
    <row r="72" spans="1:16" x14ac:dyDescent="0.2">
      <c r="B72" s="122" t="s">
        <v>506</v>
      </c>
      <c r="C72" s="123"/>
      <c r="D72" s="124"/>
      <c r="E72"/>
      <c r="F72"/>
      <c r="G72"/>
      <c r="H72"/>
      <c r="I72"/>
      <c r="J72"/>
      <c r="K72"/>
      <c r="L72"/>
      <c r="M72"/>
    </row>
    <row r="73" spans="1:16" x14ac:dyDescent="0.2">
      <c r="B73" s="122"/>
      <c r="C73" s="123"/>
      <c r="D73" s="124"/>
      <c r="E73"/>
      <c r="F73"/>
      <c r="G73"/>
      <c r="H73"/>
      <c r="I73"/>
      <c r="J73"/>
      <c r="K73"/>
      <c r="L73"/>
      <c r="M73"/>
    </row>
    <row r="74" spans="1:16" x14ac:dyDescent="0.2">
      <c r="B74" s="122" t="s">
        <v>505</v>
      </c>
      <c r="C74" s="123"/>
      <c r="D74" s="124"/>
      <c r="E74"/>
      <c r="F74"/>
      <c r="G74"/>
      <c r="H74"/>
      <c r="I74"/>
      <c r="J74"/>
      <c r="K74"/>
      <c r="L74"/>
      <c r="M74"/>
    </row>
    <row r="77" spans="1:16" x14ac:dyDescent="0.2">
      <c r="A77" s="642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78" spans="1:16" x14ac:dyDescent="0.2">
      <c r="A78" s="640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</row>
    <row r="80" spans="1:16" x14ac:dyDescent="0.2">
      <c r="A80" s="642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  <row r="85" spans="1:16" x14ac:dyDescent="0.2">
      <c r="A85" s="642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</row>
    <row r="86" spans="1:16" x14ac:dyDescent="0.2">
      <c r="A86" s="640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8" spans="1:16" x14ac:dyDescent="0.2">
      <c r="A88" s="642"/>
      <c r="B88" s="641"/>
      <c r="C88" s="641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</row>
    <row r="91" spans="1:16" x14ac:dyDescent="0.2">
      <c r="A91" s="642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</row>
    <row r="92" spans="1:16" x14ac:dyDescent="0.2">
      <c r="A92" s="640"/>
      <c r="B92" s="641"/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</row>
    <row r="94" spans="1:16" x14ac:dyDescent="0.2">
      <c r="A94" s="642"/>
      <c r="B94" s="641"/>
      <c r="C94" s="641"/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</row>
    <row r="95" spans="1:16" x14ac:dyDescent="0.2">
      <c r="A95" s="640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</row>
    <row r="97" spans="1:16" x14ac:dyDescent="0.2">
      <c r="A97" s="642"/>
      <c r="B97" s="641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</row>
    <row r="98" spans="1:16" x14ac:dyDescent="0.2">
      <c r="A98" s="640"/>
      <c r="B98" s="641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</row>
  </sheetData>
  <mergeCells count="85">
    <mergeCell ref="K26:K28"/>
    <mergeCell ref="L26:N26"/>
    <mergeCell ref="B10:G12"/>
    <mergeCell ref="A98:P98"/>
    <mergeCell ref="A58:J58"/>
    <mergeCell ref="A59:J59"/>
    <mergeCell ref="A60:J60"/>
    <mergeCell ref="A61:J61"/>
    <mergeCell ref="A62:J62"/>
    <mergeCell ref="A88:P88"/>
    <mergeCell ref="A91:P91"/>
    <mergeCell ref="A92:P92"/>
    <mergeCell ref="A94:P94"/>
    <mergeCell ref="A95:P95"/>
    <mergeCell ref="A97:P97"/>
    <mergeCell ref="A77:P77"/>
    <mergeCell ref="A78:P78"/>
    <mergeCell ref="A80:P80"/>
    <mergeCell ref="A85:P85"/>
    <mergeCell ref="A86:P86"/>
    <mergeCell ref="A65:J65"/>
    <mergeCell ref="A66:J66"/>
    <mergeCell ref="A67:J67"/>
    <mergeCell ref="A63:J63"/>
    <mergeCell ref="A64:J64"/>
    <mergeCell ref="A55:P55"/>
    <mergeCell ref="A56:J56"/>
    <mergeCell ref="A57:J57"/>
    <mergeCell ref="A53:J53"/>
    <mergeCell ref="A54:J54"/>
    <mergeCell ref="A49:J49"/>
    <mergeCell ref="A50:J50"/>
    <mergeCell ref="A51:J51"/>
    <mergeCell ref="A52:J52"/>
    <mergeCell ref="A48:J48"/>
    <mergeCell ref="A43:J43"/>
    <mergeCell ref="A44:J44"/>
    <mergeCell ref="A45:J45"/>
    <mergeCell ref="A46:J46"/>
    <mergeCell ref="A47:J47"/>
    <mergeCell ref="A30:P30"/>
    <mergeCell ref="A42:J42"/>
    <mergeCell ref="N27:N28"/>
    <mergeCell ref="O25:O28"/>
    <mergeCell ref="P25:P28"/>
    <mergeCell ref="H27:H28"/>
    <mergeCell ref="I27:I28"/>
    <mergeCell ref="J27:J28"/>
    <mergeCell ref="L27:L28"/>
    <mergeCell ref="M27:M28"/>
    <mergeCell ref="K25:N25"/>
    <mergeCell ref="A25:B25"/>
    <mergeCell ref="C25:C28"/>
    <mergeCell ref="D25:D28"/>
    <mergeCell ref="E25:E28"/>
    <mergeCell ref="F25:F28"/>
    <mergeCell ref="G25:J25"/>
    <mergeCell ref="A26:A28"/>
    <mergeCell ref="B26:B28"/>
    <mergeCell ref="G26:G28"/>
    <mergeCell ref="H26:J26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233"/>
  <sheetViews>
    <sheetView showGridLines="0" topLeftCell="A4" zoomScale="115" zoomScaleNormal="115" workbookViewId="0">
      <selection activeCell="A199" sqref="A199:XFD210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8.42578125" style="295" customWidth="1"/>
    <col min="4" max="4" width="32.42578125" style="296" customWidth="1"/>
    <col min="5" max="5" width="9.285156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0.2851562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171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290" customFormat="1" ht="15" customHeight="1" x14ac:dyDescent="0.2">
      <c r="A22" s="306"/>
      <c r="B22" s="303"/>
      <c r="C22" s="299"/>
      <c r="D22" s="291"/>
      <c r="E22" s="288"/>
      <c r="F22" s="292"/>
      <c r="G22" s="292"/>
      <c r="H22" s="292"/>
      <c r="I22" s="292"/>
      <c r="J22" s="292"/>
      <c r="K22" s="300"/>
      <c r="L22" s="292"/>
      <c r="M22" s="292"/>
      <c r="N22" s="293"/>
      <c r="O22" s="293"/>
      <c r="P22" s="294"/>
    </row>
    <row r="23" spans="1:16" s="290" customFormat="1" ht="15" customHeight="1" x14ac:dyDescent="0.2">
      <c r="A23" s="306"/>
      <c r="B23" s="669" t="s">
        <v>1808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290" customFormat="1" x14ac:dyDescent="0.2">
      <c r="A24" s="306"/>
      <c r="B24" s="303"/>
      <c r="C24" s="28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17">
        <v>1</v>
      </c>
      <c r="B29" s="318">
        <v>2</v>
      </c>
      <c r="C29" s="318">
        <v>3</v>
      </c>
      <c r="D29" s="319">
        <v>4</v>
      </c>
      <c r="E29" s="319">
        <v>5</v>
      </c>
      <c r="F29" s="319">
        <v>6</v>
      </c>
      <c r="G29" s="319">
        <v>7</v>
      </c>
      <c r="H29" s="319">
        <v>8</v>
      </c>
      <c r="I29" s="319">
        <v>9</v>
      </c>
      <c r="J29" s="319">
        <v>10</v>
      </c>
      <c r="K29" s="319">
        <v>11</v>
      </c>
      <c r="L29" s="319">
        <v>12</v>
      </c>
      <c r="M29" s="319">
        <v>13</v>
      </c>
      <c r="N29" s="319">
        <v>14</v>
      </c>
      <c r="O29" s="319">
        <v>15</v>
      </c>
      <c r="P29" s="319">
        <v>16</v>
      </c>
    </row>
    <row r="30" spans="1:16" ht="19.149999999999999" customHeight="1" x14ac:dyDescent="0.2">
      <c r="A30" s="647" t="s">
        <v>933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45" x14ac:dyDescent="0.2">
      <c r="A31" s="309">
        <v>1</v>
      </c>
      <c r="B31" s="310" t="s">
        <v>88</v>
      </c>
      <c r="C31" s="311" t="s">
        <v>1809</v>
      </c>
      <c r="D31" s="312" t="s">
        <v>1810</v>
      </c>
      <c r="E31" s="313" t="s">
        <v>1811</v>
      </c>
      <c r="F31" s="314">
        <v>1</v>
      </c>
      <c r="G31" s="315">
        <v>33.21</v>
      </c>
      <c r="H31" s="315">
        <v>10.87</v>
      </c>
      <c r="I31" s="315">
        <v>22.34</v>
      </c>
      <c r="J31" s="315">
        <v>1.23</v>
      </c>
      <c r="K31" s="315">
        <v>33</v>
      </c>
      <c r="L31" s="315">
        <v>11</v>
      </c>
      <c r="M31" s="315">
        <v>22</v>
      </c>
      <c r="N31" s="315">
        <v>1</v>
      </c>
      <c r="O31" s="314" t="s">
        <v>1812</v>
      </c>
      <c r="P31" s="314" t="s">
        <v>1813</v>
      </c>
    </row>
    <row r="32" spans="1:16" ht="22.5" x14ac:dyDescent="0.2">
      <c r="A32" s="309">
        <v>2</v>
      </c>
      <c r="B32" s="310" t="s">
        <v>96</v>
      </c>
      <c r="C32" s="311" t="s">
        <v>1814</v>
      </c>
      <c r="D32" s="312" t="s">
        <v>1815</v>
      </c>
      <c r="E32" s="313" t="s">
        <v>761</v>
      </c>
      <c r="F32" s="314">
        <v>0.03</v>
      </c>
      <c r="G32" s="315">
        <v>231.89</v>
      </c>
      <c r="H32" s="315">
        <v>229.68</v>
      </c>
      <c r="I32" s="315">
        <v>2.21</v>
      </c>
      <c r="J32" s="315">
        <v>0.99</v>
      </c>
      <c r="K32" s="315">
        <v>7</v>
      </c>
      <c r="L32" s="315">
        <v>7</v>
      </c>
      <c r="M32" s="314"/>
      <c r="N32" s="314"/>
      <c r="O32" s="314" t="s">
        <v>1816</v>
      </c>
      <c r="P32" s="314" t="s">
        <v>1817</v>
      </c>
    </row>
    <row r="33" spans="1:16" ht="33.75" x14ac:dyDescent="0.2">
      <c r="A33" s="309">
        <v>3</v>
      </c>
      <c r="B33" s="310" t="s">
        <v>102</v>
      </c>
      <c r="C33" s="311" t="s">
        <v>1818</v>
      </c>
      <c r="D33" s="312" t="s">
        <v>1819</v>
      </c>
      <c r="E33" s="313" t="s">
        <v>1811</v>
      </c>
      <c r="F33" s="314">
        <v>12</v>
      </c>
      <c r="G33" s="315">
        <v>8.89</v>
      </c>
      <c r="H33" s="315">
        <v>7.97</v>
      </c>
      <c r="I33" s="315">
        <v>0.92</v>
      </c>
      <c r="J33" s="315">
        <v>0.04</v>
      </c>
      <c r="K33" s="315">
        <v>107</v>
      </c>
      <c r="L33" s="315">
        <v>96</v>
      </c>
      <c r="M33" s="315">
        <v>11</v>
      </c>
      <c r="N33" s="314"/>
      <c r="O33" s="314" t="s">
        <v>1820</v>
      </c>
      <c r="P33" s="314" t="s">
        <v>1821</v>
      </c>
    </row>
    <row r="34" spans="1:16" ht="33.75" x14ac:dyDescent="0.2">
      <c r="A34" s="309">
        <v>4</v>
      </c>
      <c r="B34" s="310" t="s">
        <v>108</v>
      </c>
      <c r="C34" s="311" t="s">
        <v>1822</v>
      </c>
      <c r="D34" s="312" t="s">
        <v>1823</v>
      </c>
      <c r="E34" s="313" t="s">
        <v>1824</v>
      </c>
      <c r="F34" s="314">
        <v>45</v>
      </c>
      <c r="G34" s="315">
        <v>19.239999999999998</v>
      </c>
      <c r="H34" s="315">
        <v>19.239999999999998</v>
      </c>
      <c r="I34" s="314"/>
      <c r="J34" s="314"/>
      <c r="K34" s="315">
        <v>866</v>
      </c>
      <c r="L34" s="315">
        <v>866</v>
      </c>
      <c r="M34" s="314"/>
      <c r="N34" s="314"/>
      <c r="O34" s="314" t="s">
        <v>1825</v>
      </c>
      <c r="P34" s="314" t="s">
        <v>107</v>
      </c>
    </row>
    <row r="35" spans="1:16" ht="22.5" x14ac:dyDescent="0.2">
      <c r="A35" s="309">
        <v>5</v>
      </c>
      <c r="B35" s="310" t="s">
        <v>114</v>
      </c>
      <c r="C35" s="311" t="s">
        <v>1826</v>
      </c>
      <c r="D35" s="312" t="s">
        <v>1827</v>
      </c>
      <c r="E35" s="313" t="s">
        <v>1828</v>
      </c>
      <c r="F35" s="314">
        <v>3.5</v>
      </c>
      <c r="G35" s="315">
        <v>79.08</v>
      </c>
      <c r="H35" s="315">
        <v>78.760000000000005</v>
      </c>
      <c r="I35" s="315">
        <v>0.32</v>
      </c>
      <c r="J35" s="315">
        <v>0.14000000000000001</v>
      </c>
      <c r="K35" s="315">
        <v>277</v>
      </c>
      <c r="L35" s="315">
        <v>276</v>
      </c>
      <c r="M35" s="315">
        <v>1</v>
      </c>
      <c r="N35" s="314"/>
      <c r="O35" s="314" t="s">
        <v>1829</v>
      </c>
      <c r="P35" s="314" t="s">
        <v>1830</v>
      </c>
    </row>
    <row r="36" spans="1:16" ht="22.5" x14ac:dyDescent="0.2">
      <c r="A36" s="309">
        <v>6</v>
      </c>
      <c r="B36" s="310" t="s">
        <v>120</v>
      </c>
      <c r="C36" s="311" t="s">
        <v>1831</v>
      </c>
      <c r="D36" s="312" t="s">
        <v>1832</v>
      </c>
      <c r="E36" s="313" t="s">
        <v>761</v>
      </c>
      <c r="F36" s="314">
        <v>0.37</v>
      </c>
      <c r="G36" s="315">
        <v>52.58</v>
      </c>
      <c r="H36" s="315">
        <v>51.63</v>
      </c>
      <c r="I36" s="315">
        <v>0.95</v>
      </c>
      <c r="J36" s="315">
        <v>0.43</v>
      </c>
      <c r="K36" s="315">
        <v>19</v>
      </c>
      <c r="L36" s="315">
        <v>19</v>
      </c>
      <c r="M36" s="314"/>
      <c r="N36" s="314"/>
      <c r="O36" s="314" t="s">
        <v>1833</v>
      </c>
      <c r="P36" s="314" t="s">
        <v>1579</v>
      </c>
    </row>
    <row r="37" spans="1:16" ht="22.5" x14ac:dyDescent="0.2">
      <c r="A37" s="309">
        <v>7</v>
      </c>
      <c r="B37" s="310" t="s">
        <v>125</v>
      </c>
      <c r="C37" s="311" t="s">
        <v>1834</v>
      </c>
      <c r="D37" s="312" t="s">
        <v>1835</v>
      </c>
      <c r="E37" s="313" t="s">
        <v>761</v>
      </c>
      <c r="F37" s="314">
        <v>4.63</v>
      </c>
      <c r="G37" s="315">
        <v>152.80000000000001</v>
      </c>
      <c r="H37" s="315">
        <v>150.28</v>
      </c>
      <c r="I37" s="315">
        <v>2.52</v>
      </c>
      <c r="J37" s="315">
        <v>1.1299999999999999</v>
      </c>
      <c r="K37" s="315">
        <v>708</v>
      </c>
      <c r="L37" s="315">
        <v>696</v>
      </c>
      <c r="M37" s="315">
        <v>12</v>
      </c>
      <c r="N37" s="315">
        <v>5</v>
      </c>
      <c r="O37" s="314" t="s">
        <v>1836</v>
      </c>
      <c r="P37" s="314" t="s">
        <v>1837</v>
      </c>
    </row>
    <row r="38" spans="1:16" ht="22.5" x14ac:dyDescent="0.2">
      <c r="A38" s="309">
        <v>8</v>
      </c>
      <c r="B38" s="310" t="s">
        <v>128</v>
      </c>
      <c r="C38" s="311" t="s">
        <v>1838</v>
      </c>
      <c r="D38" s="312" t="s">
        <v>1839</v>
      </c>
      <c r="E38" s="313" t="s">
        <v>761</v>
      </c>
      <c r="F38" s="314">
        <v>1.43</v>
      </c>
      <c r="G38" s="315">
        <v>47.71</v>
      </c>
      <c r="H38" s="315">
        <v>47.71</v>
      </c>
      <c r="I38" s="314"/>
      <c r="J38" s="314"/>
      <c r="K38" s="315">
        <v>68</v>
      </c>
      <c r="L38" s="315">
        <v>68</v>
      </c>
      <c r="M38" s="314"/>
      <c r="N38" s="314"/>
      <c r="O38" s="314" t="s">
        <v>1840</v>
      </c>
      <c r="P38" s="314" t="s">
        <v>107</v>
      </c>
    </row>
    <row r="39" spans="1:16" x14ac:dyDescent="0.2">
      <c r="A39" s="646" t="s">
        <v>460</v>
      </c>
      <c r="B39" s="645"/>
      <c r="C39" s="645"/>
      <c r="D39" s="645"/>
      <c r="E39" s="645"/>
      <c r="F39" s="645"/>
      <c r="G39" s="645"/>
      <c r="H39" s="645"/>
      <c r="I39" s="645"/>
      <c r="J39" s="645"/>
      <c r="K39" s="314">
        <v>2085</v>
      </c>
      <c r="L39" s="314">
        <v>2039</v>
      </c>
      <c r="M39" s="314">
        <v>46</v>
      </c>
      <c r="N39" s="314">
        <v>6</v>
      </c>
      <c r="O39" s="314">
        <v>239.55</v>
      </c>
      <c r="P39" s="314">
        <v>0.55000000000000004</v>
      </c>
    </row>
    <row r="40" spans="1:16" x14ac:dyDescent="0.2">
      <c r="A40" s="646" t="s">
        <v>461</v>
      </c>
      <c r="B40" s="645"/>
      <c r="C40" s="645"/>
      <c r="D40" s="645"/>
      <c r="E40" s="645"/>
      <c r="F40" s="645"/>
      <c r="G40" s="645"/>
      <c r="H40" s="645"/>
      <c r="I40" s="645"/>
      <c r="J40" s="645"/>
      <c r="K40" s="314">
        <v>1749</v>
      </c>
      <c r="L40" s="314"/>
      <c r="M40" s="314"/>
      <c r="N40" s="314"/>
      <c r="O40" s="314"/>
      <c r="P40" s="314"/>
    </row>
    <row r="41" spans="1:16" x14ac:dyDescent="0.2">
      <c r="A41" s="646" t="s">
        <v>462</v>
      </c>
      <c r="B41" s="645"/>
      <c r="C41" s="645"/>
      <c r="D41" s="645"/>
      <c r="E41" s="645"/>
      <c r="F41" s="645"/>
      <c r="G41" s="645"/>
      <c r="H41" s="645"/>
      <c r="I41" s="645"/>
      <c r="J41" s="645"/>
      <c r="K41" s="314">
        <v>1329</v>
      </c>
      <c r="L41" s="314"/>
      <c r="M41" s="314"/>
      <c r="N41" s="314"/>
      <c r="O41" s="314"/>
      <c r="P41" s="314"/>
    </row>
    <row r="42" spans="1:16" x14ac:dyDescent="0.2">
      <c r="A42" s="644" t="s">
        <v>953</v>
      </c>
      <c r="B42" s="645"/>
      <c r="C42" s="645"/>
      <c r="D42" s="645"/>
      <c r="E42" s="645"/>
      <c r="F42" s="645"/>
      <c r="G42" s="645"/>
      <c r="H42" s="645"/>
      <c r="I42" s="645"/>
      <c r="J42" s="645"/>
      <c r="K42" s="314"/>
      <c r="L42" s="314"/>
      <c r="M42" s="314"/>
      <c r="N42" s="314"/>
      <c r="O42" s="314"/>
      <c r="P42" s="314"/>
    </row>
    <row r="43" spans="1:16" x14ac:dyDescent="0.2">
      <c r="A43" s="646" t="s">
        <v>1841</v>
      </c>
      <c r="B43" s="645"/>
      <c r="C43" s="645"/>
      <c r="D43" s="645"/>
      <c r="E43" s="645"/>
      <c r="F43" s="645"/>
      <c r="G43" s="645"/>
      <c r="H43" s="645"/>
      <c r="I43" s="645"/>
      <c r="J43" s="645"/>
      <c r="K43" s="314">
        <v>313</v>
      </c>
      <c r="L43" s="314"/>
      <c r="M43" s="314"/>
      <c r="N43" s="314"/>
      <c r="O43" s="314">
        <v>10.27</v>
      </c>
      <c r="P43" s="314">
        <v>0.13</v>
      </c>
    </row>
    <row r="44" spans="1:16" x14ac:dyDescent="0.2">
      <c r="A44" s="646" t="s">
        <v>1842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14">
        <v>4850</v>
      </c>
      <c r="L44" s="314"/>
      <c r="M44" s="314"/>
      <c r="N44" s="314"/>
      <c r="O44" s="314">
        <v>229.28</v>
      </c>
      <c r="P44" s="314">
        <v>0.42</v>
      </c>
    </row>
    <row r="45" spans="1:16" x14ac:dyDescent="0.2">
      <c r="A45" s="646" t="s">
        <v>346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14">
        <v>5163</v>
      </c>
      <c r="L45" s="314"/>
      <c r="M45" s="314"/>
      <c r="N45" s="314"/>
      <c r="O45" s="314">
        <v>239.55</v>
      </c>
      <c r="P45" s="314">
        <v>0.55000000000000004</v>
      </c>
    </row>
    <row r="46" spans="1:16" x14ac:dyDescent="0.2">
      <c r="A46" s="646" t="s">
        <v>466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14"/>
      <c r="L46" s="314"/>
      <c r="M46" s="314"/>
      <c r="N46" s="314"/>
      <c r="O46" s="314"/>
      <c r="P46" s="314"/>
    </row>
    <row r="47" spans="1:16" x14ac:dyDescent="0.2">
      <c r="A47" s="646" t="s">
        <v>468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14">
        <v>46</v>
      </c>
      <c r="L47" s="314"/>
      <c r="M47" s="314"/>
      <c r="N47" s="314"/>
      <c r="O47" s="314"/>
      <c r="P47" s="314"/>
    </row>
    <row r="48" spans="1:16" x14ac:dyDescent="0.2">
      <c r="A48" s="646" t="s">
        <v>469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14">
        <v>2045</v>
      </c>
      <c r="L48" s="314"/>
      <c r="M48" s="314"/>
      <c r="N48" s="314"/>
      <c r="O48" s="314"/>
      <c r="P48" s="314"/>
    </row>
    <row r="49" spans="1:16" x14ac:dyDescent="0.2">
      <c r="A49" s="646" t="s">
        <v>470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14">
        <v>1749</v>
      </c>
      <c r="L49" s="314"/>
      <c r="M49" s="314"/>
      <c r="N49" s="314"/>
      <c r="O49" s="314"/>
      <c r="P49" s="314"/>
    </row>
    <row r="50" spans="1:16" x14ac:dyDescent="0.2">
      <c r="A50" s="646" t="s">
        <v>471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14">
        <v>1329</v>
      </c>
      <c r="L50" s="314"/>
      <c r="M50" s="314"/>
      <c r="N50" s="314"/>
      <c r="O50" s="314"/>
      <c r="P50" s="314"/>
    </row>
    <row r="51" spans="1:16" x14ac:dyDescent="0.2">
      <c r="A51" s="644" t="s">
        <v>955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16">
        <v>5163</v>
      </c>
      <c r="L51" s="314"/>
      <c r="M51" s="314"/>
      <c r="N51" s="314"/>
      <c r="O51" s="316">
        <v>239.55</v>
      </c>
      <c r="P51" s="316">
        <v>0.55000000000000004</v>
      </c>
    </row>
    <row r="52" spans="1:16" ht="19.149999999999999" customHeight="1" x14ac:dyDescent="0.2">
      <c r="A52" s="647" t="s">
        <v>1843</v>
      </c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</row>
    <row r="53" spans="1:16" ht="45" x14ac:dyDescent="0.2">
      <c r="A53" s="309">
        <v>9</v>
      </c>
      <c r="B53" s="310" t="s">
        <v>134</v>
      </c>
      <c r="C53" s="311" t="s">
        <v>1844</v>
      </c>
      <c r="D53" s="312" t="s">
        <v>1845</v>
      </c>
      <c r="E53" s="313" t="s">
        <v>1811</v>
      </c>
      <c r="F53" s="314">
        <v>1</v>
      </c>
      <c r="G53" s="315">
        <v>604.52</v>
      </c>
      <c r="H53" s="315">
        <v>48.37</v>
      </c>
      <c r="I53" s="315">
        <v>100.08</v>
      </c>
      <c r="J53" s="315">
        <v>5.81</v>
      </c>
      <c r="K53" s="315">
        <v>604</v>
      </c>
      <c r="L53" s="315">
        <v>48</v>
      </c>
      <c r="M53" s="315">
        <v>100</v>
      </c>
      <c r="N53" s="315">
        <v>6</v>
      </c>
      <c r="O53" s="314" t="s">
        <v>1846</v>
      </c>
      <c r="P53" s="314" t="s">
        <v>1847</v>
      </c>
    </row>
    <row r="54" spans="1:16" ht="33.75" x14ac:dyDescent="0.2">
      <c r="A54" s="309">
        <v>10</v>
      </c>
      <c r="B54" s="310" t="s">
        <v>140</v>
      </c>
      <c r="C54" s="311" t="s">
        <v>1818</v>
      </c>
      <c r="D54" s="312" t="s">
        <v>1819</v>
      </c>
      <c r="E54" s="313" t="s">
        <v>1811</v>
      </c>
      <c r="F54" s="314">
        <v>12</v>
      </c>
      <c r="G54" s="315">
        <v>52.88</v>
      </c>
      <c r="H54" s="315">
        <v>26.57</v>
      </c>
      <c r="I54" s="315">
        <v>3.08</v>
      </c>
      <c r="J54" s="315">
        <v>0.14000000000000001</v>
      </c>
      <c r="K54" s="315">
        <v>635</v>
      </c>
      <c r="L54" s="315">
        <v>319</v>
      </c>
      <c r="M54" s="315">
        <v>37</v>
      </c>
      <c r="N54" s="315">
        <v>2</v>
      </c>
      <c r="O54" s="314" t="s">
        <v>1848</v>
      </c>
      <c r="P54" s="314" t="s">
        <v>832</v>
      </c>
    </row>
    <row r="55" spans="1:16" ht="33.75" x14ac:dyDescent="0.2">
      <c r="A55" s="309">
        <v>11</v>
      </c>
      <c r="B55" s="310" t="s">
        <v>144</v>
      </c>
      <c r="C55" s="311" t="s">
        <v>1849</v>
      </c>
      <c r="D55" s="312" t="s">
        <v>1850</v>
      </c>
      <c r="E55" s="313" t="s">
        <v>1811</v>
      </c>
      <c r="F55" s="314">
        <v>3</v>
      </c>
      <c r="G55" s="315">
        <v>72.260000000000005</v>
      </c>
      <c r="H55" s="315">
        <v>24.6</v>
      </c>
      <c r="I55" s="315">
        <v>44.46</v>
      </c>
      <c r="J55" s="315">
        <v>3.31</v>
      </c>
      <c r="K55" s="315">
        <v>217</v>
      </c>
      <c r="L55" s="315">
        <v>74</v>
      </c>
      <c r="M55" s="315">
        <v>133</v>
      </c>
      <c r="N55" s="315">
        <v>10</v>
      </c>
      <c r="O55" s="314" t="s">
        <v>1851</v>
      </c>
      <c r="P55" s="314" t="s">
        <v>1852</v>
      </c>
    </row>
    <row r="56" spans="1:16" ht="33.75" x14ac:dyDescent="0.2">
      <c r="A56" s="309">
        <v>12</v>
      </c>
      <c r="B56" s="310" t="s">
        <v>149</v>
      </c>
      <c r="C56" s="311" t="s">
        <v>1849</v>
      </c>
      <c r="D56" s="312" t="s">
        <v>1850</v>
      </c>
      <c r="E56" s="313" t="s">
        <v>1811</v>
      </c>
      <c r="F56" s="314">
        <v>7</v>
      </c>
      <c r="G56" s="315">
        <v>72.260000000000005</v>
      </c>
      <c r="H56" s="315">
        <v>24.6</v>
      </c>
      <c r="I56" s="315">
        <v>44.46</v>
      </c>
      <c r="J56" s="315">
        <v>3.31</v>
      </c>
      <c r="K56" s="315">
        <v>505</v>
      </c>
      <c r="L56" s="315">
        <v>172</v>
      </c>
      <c r="M56" s="315">
        <v>311</v>
      </c>
      <c r="N56" s="315">
        <v>23</v>
      </c>
      <c r="O56" s="314" t="s">
        <v>1853</v>
      </c>
      <c r="P56" s="314" t="s">
        <v>1854</v>
      </c>
    </row>
    <row r="57" spans="1:16" ht="33.75" x14ac:dyDescent="0.2">
      <c r="A57" s="309">
        <v>13</v>
      </c>
      <c r="B57" s="310" t="s">
        <v>156</v>
      </c>
      <c r="C57" s="311" t="s">
        <v>1855</v>
      </c>
      <c r="D57" s="312" t="s">
        <v>1856</v>
      </c>
      <c r="E57" s="313" t="s">
        <v>1857</v>
      </c>
      <c r="F57" s="314">
        <v>9.5</v>
      </c>
      <c r="G57" s="315">
        <v>280.02999999999997</v>
      </c>
      <c r="H57" s="315">
        <v>174.38</v>
      </c>
      <c r="I57" s="315">
        <v>2.2200000000000002</v>
      </c>
      <c r="J57" s="315">
        <v>0.14000000000000001</v>
      </c>
      <c r="K57" s="315">
        <v>2661</v>
      </c>
      <c r="L57" s="315">
        <v>1657</v>
      </c>
      <c r="M57" s="315">
        <v>21</v>
      </c>
      <c r="N57" s="315">
        <v>1</v>
      </c>
      <c r="O57" s="314" t="s">
        <v>1858</v>
      </c>
      <c r="P57" s="314" t="s">
        <v>1859</v>
      </c>
    </row>
    <row r="58" spans="1:16" ht="33.75" x14ac:dyDescent="0.2">
      <c r="A58" s="309">
        <v>14</v>
      </c>
      <c r="B58" s="310" t="s">
        <v>159</v>
      </c>
      <c r="C58" s="311" t="s">
        <v>1860</v>
      </c>
      <c r="D58" s="312" t="s">
        <v>1861</v>
      </c>
      <c r="E58" s="313" t="s">
        <v>1828</v>
      </c>
      <c r="F58" s="314">
        <v>1.5</v>
      </c>
      <c r="G58" s="315">
        <v>467.96</v>
      </c>
      <c r="H58" s="315">
        <v>301.8</v>
      </c>
      <c r="I58" s="315">
        <v>89.33</v>
      </c>
      <c r="J58" s="315">
        <v>2.27</v>
      </c>
      <c r="K58" s="315">
        <v>702</v>
      </c>
      <c r="L58" s="315">
        <v>453</v>
      </c>
      <c r="M58" s="315">
        <v>134</v>
      </c>
      <c r="N58" s="315">
        <v>3</v>
      </c>
      <c r="O58" s="314" t="s">
        <v>1862</v>
      </c>
      <c r="P58" s="314" t="s">
        <v>1863</v>
      </c>
    </row>
    <row r="59" spans="1:16" ht="22.5" x14ac:dyDescent="0.2">
      <c r="A59" s="309">
        <v>15</v>
      </c>
      <c r="B59" s="310" t="s">
        <v>161</v>
      </c>
      <c r="C59" s="311" t="s">
        <v>1864</v>
      </c>
      <c r="D59" s="312" t="s">
        <v>1865</v>
      </c>
      <c r="E59" s="313" t="s">
        <v>1811</v>
      </c>
      <c r="F59" s="314">
        <v>151</v>
      </c>
      <c r="G59" s="315">
        <v>12.05</v>
      </c>
      <c r="H59" s="315">
        <v>11.63</v>
      </c>
      <c r="I59" s="314"/>
      <c r="J59" s="314"/>
      <c r="K59" s="315">
        <v>1819</v>
      </c>
      <c r="L59" s="315">
        <v>1756</v>
      </c>
      <c r="M59" s="314"/>
      <c r="N59" s="314"/>
      <c r="O59" s="314" t="s">
        <v>1866</v>
      </c>
      <c r="P59" s="314" t="s">
        <v>107</v>
      </c>
    </row>
    <row r="60" spans="1:16" ht="22.5" x14ac:dyDescent="0.2">
      <c r="A60" s="309">
        <v>16</v>
      </c>
      <c r="B60" s="310" t="s">
        <v>164</v>
      </c>
      <c r="C60" s="311" t="s">
        <v>1867</v>
      </c>
      <c r="D60" s="312" t="s">
        <v>1868</v>
      </c>
      <c r="E60" s="313" t="s">
        <v>1811</v>
      </c>
      <c r="F60" s="314">
        <v>3</v>
      </c>
      <c r="G60" s="315">
        <v>9.99</v>
      </c>
      <c r="H60" s="315">
        <v>7.27</v>
      </c>
      <c r="I60" s="315">
        <v>2.2200000000000002</v>
      </c>
      <c r="J60" s="315">
        <v>0.14000000000000001</v>
      </c>
      <c r="K60" s="315">
        <v>31</v>
      </c>
      <c r="L60" s="315">
        <v>22</v>
      </c>
      <c r="M60" s="315">
        <v>7</v>
      </c>
      <c r="N60" s="314"/>
      <c r="O60" s="314" t="s">
        <v>1869</v>
      </c>
      <c r="P60" s="314" t="s">
        <v>1722</v>
      </c>
    </row>
    <row r="61" spans="1:16" ht="19.149999999999999" customHeight="1" x14ac:dyDescent="0.2">
      <c r="A61" s="646" t="s">
        <v>1870</v>
      </c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</row>
    <row r="62" spans="1:16" ht="45" x14ac:dyDescent="0.2">
      <c r="A62" s="309">
        <v>17</v>
      </c>
      <c r="B62" s="310" t="s">
        <v>174</v>
      </c>
      <c r="C62" s="311" t="s">
        <v>1871</v>
      </c>
      <c r="D62" s="312" t="s">
        <v>1872</v>
      </c>
      <c r="E62" s="313" t="s">
        <v>761</v>
      </c>
      <c r="F62" s="314">
        <v>0.32</v>
      </c>
      <c r="G62" s="315">
        <v>1178.9100000000001</v>
      </c>
      <c r="H62" s="315">
        <v>810.47</v>
      </c>
      <c r="I62" s="315">
        <v>272.48</v>
      </c>
      <c r="J62" s="315">
        <v>15.3</v>
      </c>
      <c r="K62" s="315">
        <v>377</v>
      </c>
      <c r="L62" s="315">
        <v>259</v>
      </c>
      <c r="M62" s="315">
        <v>87</v>
      </c>
      <c r="N62" s="315">
        <v>5</v>
      </c>
      <c r="O62" s="314" t="s">
        <v>1873</v>
      </c>
      <c r="P62" s="314" t="s">
        <v>1874</v>
      </c>
    </row>
    <row r="63" spans="1:16" ht="45" x14ac:dyDescent="0.2">
      <c r="A63" s="309">
        <v>18</v>
      </c>
      <c r="B63" s="310" t="s">
        <v>177</v>
      </c>
      <c r="C63" s="311" t="s">
        <v>1871</v>
      </c>
      <c r="D63" s="312" t="s">
        <v>1872</v>
      </c>
      <c r="E63" s="313" t="s">
        <v>761</v>
      </c>
      <c r="F63" s="314">
        <v>0.18</v>
      </c>
      <c r="G63" s="315">
        <v>1178.9100000000001</v>
      </c>
      <c r="H63" s="315">
        <v>810.47</v>
      </c>
      <c r="I63" s="315">
        <v>272.48</v>
      </c>
      <c r="J63" s="315">
        <v>15.3</v>
      </c>
      <c r="K63" s="315">
        <v>212</v>
      </c>
      <c r="L63" s="315">
        <v>146</v>
      </c>
      <c r="M63" s="315">
        <v>49</v>
      </c>
      <c r="N63" s="315">
        <v>3</v>
      </c>
      <c r="O63" s="314" t="s">
        <v>1875</v>
      </c>
      <c r="P63" s="314" t="s">
        <v>1876</v>
      </c>
    </row>
    <row r="64" spans="1:16" ht="45" x14ac:dyDescent="0.2">
      <c r="A64" s="309">
        <v>19</v>
      </c>
      <c r="B64" s="310" t="s">
        <v>183</v>
      </c>
      <c r="C64" s="311" t="s">
        <v>1877</v>
      </c>
      <c r="D64" s="312" t="s">
        <v>1878</v>
      </c>
      <c r="E64" s="313" t="s">
        <v>761</v>
      </c>
      <c r="F64" s="314">
        <v>0.35</v>
      </c>
      <c r="G64" s="315">
        <v>1054.96</v>
      </c>
      <c r="H64" s="315">
        <v>733.24</v>
      </c>
      <c r="I64" s="315">
        <v>227.31</v>
      </c>
      <c r="J64" s="315">
        <v>12.47</v>
      </c>
      <c r="K64" s="315">
        <v>370</v>
      </c>
      <c r="L64" s="315">
        <v>257</v>
      </c>
      <c r="M64" s="315">
        <v>80</v>
      </c>
      <c r="N64" s="315">
        <v>4</v>
      </c>
      <c r="O64" s="314" t="s">
        <v>1879</v>
      </c>
      <c r="P64" s="314" t="s">
        <v>1880</v>
      </c>
    </row>
    <row r="65" spans="1:16" ht="45" x14ac:dyDescent="0.2">
      <c r="A65" s="309">
        <v>20</v>
      </c>
      <c r="B65" s="310" t="s">
        <v>185</v>
      </c>
      <c r="C65" s="311" t="s">
        <v>1877</v>
      </c>
      <c r="D65" s="312" t="s">
        <v>1878</v>
      </c>
      <c r="E65" s="313" t="s">
        <v>761</v>
      </c>
      <c r="F65" s="314">
        <v>0.28000000000000003</v>
      </c>
      <c r="G65" s="315">
        <v>1054.96</v>
      </c>
      <c r="H65" s="315">
        <v>733.24</v>
      </c>
      <c r="I65" s="315">
        <v>227.31</v>
      </c>
      <c r="J65" s="315">
        <v>12.47</v>
      </c>
      <c r="K65" s="315">
        <v>295</v>
      </c>
      <c r="L65" s="315">
        <v>205</v>
      </c>
      <c r="M65" s="315">
        <v>64</v>
      </c>
      <c r="N65" s="315">
        <v>3</v>
      </c>
      <c r="O65" s="314" t="s">
        <v>1881</v>
      </c>
      <c r="P65" s="314" t="s">
        <v>1882</v>
      </c>
    </row>
    <row r="66" spans="1:16" ht="22.5" x14ac:dyDescent="0.2">
      <c r="A66" s="309">
        <v>21</v>
      </c>
      <c r="B66" s="310" t="s">
        <v>189</v>
      </c>
      <c r="C66" s="311" t="s">
        <v>1883</v>
      </c>
      <c r="D66" s="312" t="s">
        <v>1884</v>
      </c>
      <c r="E66" s="313" t="s">
        <v>1811</v>
      </c>
      <c r="F66" s="314">
        <v>9</v>
      </c>
      <c r="G66" s="315">
        <v>85.68</v>
      </c>
      <c r="H66" s="315">
        <v>10.11</v>
      </c>
      <c r="I66" s="315">
        <v>43.08</v>
      </c>
      <c r="J66" s="315">
        <v>3.97</v>
      </c>
      <c r="K66" s="315">
        <v>771</v>
      </c>
      <c r="L66" s="315">
        <v>91</v>
      </c>
      <c r="M66" s="315">
        <v>388</v>
      </c>
      <c r="N66" s="315">
        <v>36</v>
      </c>
      <c r="O66" s="314" t="s">
        <v>1885</v>
      </c>
      <c r="P66" s="314" t="s">
        <v>1886</v>
      </c>
    </row>
    <row r="67" spans="1:16" ht="22.5" x14ac:dyDescent="0.2">
      <c r="A67" s="309">
        <v>22</v>
      </c>
      <c r="B67" s="310" t="s">
        <v>193</v>
      </c>
      <c r="C67" s="311" t="s">
        <v>1887</v>
      </c>
      <c r="D67" s="312" t="s">
        <v>1888</v>
      </c>
      <c r="E67" s="313" t="s">
        <v>761</v>
      </c>
      <c r="F67" s="314">
        <v>0.18</v>
      </c>
      <c r="G67" s="315">
        <v>989.07</v>
      </c>
      <c r="H67" s="315">
        <v>815.45</v>
      </c>
      <c r="I67" s="315">
        <v>44.3</v>
      </c>
      <c r="J67" s="315">
        <v>2.83</v>
      </c>
      <c r="K67" s="315">
        <v>178</v>
      </c>
      <c r="L67" s="315">
        <v>147</v>
      </c>
      <c r="M67" s="315">
        <v>8</v>
      </c>
      <c r="N67" s="315">
        <v>1</v>
      </c>
      <c r="O67" s="314" t="s">
        <v>1889</v>
      </c>
      <c r="P67" s="314" t="s">
        <v>1890</v>
      </c>
    </row>
    <row r="68" spans="1:16" ht="19.149999999999999" customHeight="1" x14ac:dyDescent="0.2">
      <c r="A68" s="646" t="s">
        <v>1891</v>
      </c>
      <c r="B68" s="645"/>
      <c r="C68" s="645"/>
      <c r="D68" s="645"/>
      <c r="E68" s="645"/>
      <c r="F68" s="645"/>
      <c r="G68" s="645"/>
      <c r="H68" s="645"/>
      <c r="I68" s="645"/>
      <c r="J68" s="645"/>
      <c r="K68" s="645"/>
      <c r="L68" s="645"/>
      <c r="M68" s="645"/>
      <c r="N68" s="645"/>
      <c r="O68" s="645"/>
      <c r="P68" s="645"/>
    </row>
    <row r="69" spans="1:16" ht="33.75" x14ac:dyDescent="0.2">
      <c r="A69" s="309">
        <v>23</v>
      </c>
      <c r="B69" s="310" t="s">
        <v>196</v>
      </c>
      <c r="C69" s="311" t="s">
        <v>1892</v>
      </c>
      <c r="D69" s="312" t="s">
        <v>1893</v>
      </c>
      <c r="E69" s="313" t="s">
        <v>761</v>
      </c>
      <c r="F69" s="314">
        <v>1</v>
      </c>
      <c r="G69" s="315">
        <v>361.21</v>
      </c>
      <c r="H69" s="315">
        <v>328.01</v>
      </c>
      <c r="I69" s="315">
        <v>14.1</v>
      </c>
      <c r="J69" s="315">
        <v>0.43</v>
      </c>
      <c r="K69" s="315">
        <v>361</v>
      </c>
      <c r="L69" s="315">
        <v>328</v>
      </c>
      <c r="M69" s="315">
        <v>14</v>
      </c>
      <c r="N69" s="314"/>
      <c r="O69" s="314" t="s">
        <v>1894</v>
      </c>
      <c r="P69" s="314" t="s">
        <v>1895</v>
      </c>
    </row>
    <row r="70" spans="1:16" ht="33.75" x14ac:dyDescent="0.2">
      <c r="A70" s="309">
        <v>24</v>
      </c>
      <c r="B70" s="310" t="s">
        <v>198</v>
      </c>
      <c r="C70" s="311" t="s">
        <v>1896</v>
      </c>
      <c r="D70" s="312" t="s">
        <v>1897</v>
      </c>
      <c r="E70" s="313" t="s">
        <v>761</v>
      </c>
      <c r="F70" s="314">
        <v>0.43</v>
      </c>
      <c r="G70" s="315">
        <v>395.43</v>
      </c>
      <c r="H70" s="315">
        <v>364.65</v>
      </c>
      <c r="I70" s="315">
        <v>14.1</v>
      </c>
      <c r="J70" s="315">
        <v>0.43</v>
      </c>
      <c r="K70" s="315">
        <v>170</v>
      </c>
      <c r="L70" s="315">
        <v>157</v>
      </c>
      <c r="M70" s="315">
        <v>6</v>
      </c>
      <c r="N70" s="314"/>
      <c r="O70" s="314" t="s">
        <v>1898</v>
      </c>
      <c r="P70" s="314" t="s">
        <v>1579</v>
      </c>
    </row>
    <row r="71" spans="1:16" ht="22.5" x14ac:dyDescent="0.2">
      <c r="A71" s="309">
        <v>25</v>
      </c>
      <c r="B71" s="310" t="s">
        <v>199</v>
      </c>
      <c r="C71" s="311" t="s">
        <v>1899</v>
      </c>
      <c r="D71" s="312" t="s">
        <v>1900</v>
      </c>
      <c r="E71" s="313" t="s">
        <v>761</v>
      </c>
      <c r="F71" s="314">
        <v>1.44</v>
      </c>
      <c r="G71" s="315">
        <v>392.54</v>
      </c>
      <c r="H71" s="315">
        <v>358.73</v>
      </c>
      <c r="I71" s="315">
        <v>14.1</v>
      </c>
      <c r="J71" s="315">
        <v>0.43</v>
      </c>
      <c r="K71" s="315">
        <v>565</v>
      </c>
      <c r="L71" s="315">
        <v>517</v>
      </c>
      <c r="M71" s="315">
        <v>20</v>
      </c>
      <c r="N71" s="315">
        <v>1</v>
      </c>
      <c r="O71" s="314" t="s">
        <v>1901</v>
      </c>
      <c r="P71" s="314" t="s">
        <v>1902</v>
      </c>
    </row>
    <row r="72" spans="1:16" ht="22.5" x14ac:dyDescent="0.2">
      <c r="A72" s="309">
        <v>26</v>
      </c>
      <c r="B72" s="310" t="s">
        <v>201</v>
      </c>
      <c r="C72" s="311" t="s">
        <v>1903</v>
      </c>
      <c r="D72" s="312" t="s">
        <v>1904</v>
      </c>
      <c r="E72" s="313" t="s">
        <v>1811</v>
      </c>
      <c r="F72" s="314">
        <v>680</v>
      </c>
      <c r="G72" s="315">
        <v>5.56</v>
      </c>
      <c r="H72" s="315">
        <v>5.12</v>
      </c>
      <c r="I72" s="314"/>
      <c r="J72" s="314"/>
      <c r="K72" s="315">
        <v>3781</v>
      </c>
      <c r="L72" s="315">
        <v>3482</v>
      </c>
      <c r="M72" s="314"/>
      <c r="N72" s="314"/>
      <c r="O72" s="314" t="s">
        <v>1905</v>
      </c>
      <c r="P72" s="314" t="s">
        <v>107</v>
      </c>
    </row>
    <row r="73" spans="1:16" ht="19.149999999999999" customHeight="1" x14ac:dyDescent="0.2">
      <c r="A73" s="646" t="s">
        <v>1906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</row>
    <row r="74" spans="1:16" ht="22.5" x14ac:dyDescent="0.2">
      <c r="A74" s="309">
        <v>27</v>
      </c>
      <c r="B74" s="310" t="s">
        <v>203</v>
      </c>
      <c r="C74" s="311" t="s">
        <v>1907</v>
      </c>
      <c r="D74" s="312" t="s">
        <v>1908</v>
      </c>
      <c r="E74" s="313" t="s">
        <v>1828</v>
      </c>
      <c r="F74" s="314" t="s">
        <v>1909</v>
      </c>
      <c r="G74" s="315">
        <v>227.52</v>
      </c>
      <c r="H74" s="315">
        <v>146.22</v>
      </c>
      <c r="I74" s="315">
        <v>64.38</v>
      </c>
      <c r="J74" s="314"/>
      <c r="K74" s="315">
        <v>7621</v>
      </c>
      <c r="L74" s="315">
        <v>4898</v>
      </c>
      <c r="M74" s="315">
        <v>2156</v>
      </c>
      <c r="N74" s="314"/>
      <c r="O74" s="314" t="s">
        <v>1910</v>
      </c>
      <c r="P74" s="314" t="s">
        <v>107</v>
      </c>
    </row>
    <row r="75" spans="1:16" ht="33.75" x14ac:dyDescent="0.2">
      <c r="A75" s="309">
        <v>28</v>
      </c>
      <c r="B75" s="310" t="s">
        <v>206</v>
      </c>
      <c r="C75" s="311" t="s">
        <v>1911</v>
      </c>
      <c r="D75" s="312" t="s">
        <v>1912</v>
      </c>
      <c r="E75" s="313" t="s">
        <v>1828</v>
      </c>
      <c r="F75" s="314" t="s">
        <v>1913</v>
      </c>
      <c r="G75" s="315">
        <v>324.79000000000002</v>
      </c>
      <c r="H75" s="315">
        <v>215.12</v>
      </c>
      <c r="I75" s="315">
        <v>85.7</v>
      </c>
      <c r="J75" s="315">
        <v>3.68</v>
      </c>
      <c r="K75" s="315">
        <v>387</v>
      </c>
      <c r="L75" s="315">
        <v>256</v>
      </c>
      <c r="M75" s="315">
        <v>102</v>
      </c>
      <c r="N75" s="315">
        <v>4</v>
      </c>
      <c r="O75" s="314" t="s">
        <v>1914</v>
      </c>
      <c r="P75" s="314" t="s">
        <v>1915</v>
      </c>
    </row>
    <row r="76" spans="1:16" ht="22.5" x14ac:dyDescent="0.2">
      <c r="A76" s="309">
        <v>29</v>
      </c>
      <c r="B76" s="310" t="s">
        <v>209</v>
      </c>
      <c r="C76" s="311" t="s">
        <v>1916</v>
      </c>
      <c r="D76" s="312" t="s">
        <v>1917</v>
      </c>
      <c r="E76" s="313" t="s">
        <v>525</v>
      </c>
      <c r="F76" s="314" t="s">
        <v>1918</v>
      </c>
      <c r="G76" s="315">
        <v>0.17</v>
      </c>
      <c r="H76" s="314"/>
      <c r="I76" s="314"/>
      <c r="J76" s="314"/>
      <c r="K76" s="315">
        <v>818</v>
      </c>
      <c r="L76" s="314"/>
      <c r="M76" s="314"/>
      <c r="N76" s="314"/>
      <c r="O76" s="314" t="s">
        <v>107</v>
      </c>
      <c r="P76" s="314" t="s">
        <v>107</v>
      </c>
    </row>
    <row r="77" spans="1:16" ht="22.5" x14ac:dyDescent="0.2">
      <c r="A77" s="309">
        <v>30</v>
      </c>
      <c r="B77" s="310" t="s">
        <v>214</v>
      </c>
      <c r="C77" s="311" t="s">
        <v>1919</v>
      </c>
      <c r="D77" s="312" t="s">
        <v>1920</v>
      </c>
      <c r="E77" s="313" t="s">
        <v>525</v>
      </c>
      <c r="F77" s="314" t="s">
        <v>1921</v>
      </c>
      <c r="G77" s="315">
        <v>0.28000000000000003</v>
      </c>
      <c r="H77" s="314"/>
      <c r="I77" s="314"/>
      <c r="J77" s="314"/>
      <c r="K77" s="315">
        <v>41</v>
      </c>
      <c r="L77" s="314"/>
      <c r="M77" s="314"/>
      <c r="N77" s="314"/>
      <c r="O77" s="314" t="s">
        <v>107</v>
      </c>
      <c r="P77" s="314" t="s">
        <v>107</v>
      </c>
    </row>
    <row r="78" spans="1:16" ht="22.5" x14ac:dyDescent="0.2">
      <c r="A78" s="309">
        <v>31</v>
      </c>
      <c r="B78" s="310" t="s">
        <v>217</v>
      </c>
      <c r="C78" s="311" t="s">
        <v>1922</v>
      </c>
      <c r="D78" s="312" t="s">
        <v>1923</v>
      </c>
      <c r="E78" s="313" t="s">
        <v>525</v>
      </c>
      <c r="F78" s="314" t="s">
        <v>1924</v>
      </c>
      <c r="G78" s="315">
        <v>1.26</v>
      </c>
      <c r="H78" s="314"/>
      <c r="I78" s="314"/>
      <c r="J78" s="314"/>
      <c r="K78" s="315">
        <v>485</v>
      </c>
      <c r="L78" s="314"/>
      <c r="M78" s="314"/>
      <c r="N78" s="314"/>
      <c r="O78" s="314" t="s">
        <v>107</v>
      </c>
      <c r="P78" s="314" t="s">
        <v>107</v>
      </c>
    </row>
    <row r="79" spans="1:16" ht="22.5" x14ac:dyDescent="0.2">
      <c r="A79" s="309">
        <v>32</v>
      </c>
      <c r="B79" s="310" t="s">
        <v>219</v>
      </c>
      <c r="C79" s="311" t="s">
        <v>1925</v>
      </c>
      <c r="D79" s="312" t="s">
        <v>1926</v>
      </c>
      <c r="E79" s="313" t="s">
        <v>1828</v>
      </c>
      <c r="F79" s="314" t="s">
        <v>1927</v>
      </c>
      <c r="G79" s="315">
        <v>1085.26</v>
      </c>
      <c r="H79" s="315">
        <v>273.44</v>
      </c>
      <c r="I79" s="315">
        <v>174.81</v>
      </c>
      <c r="J79" s="315">
        <v>2.5499999999999998</v>
      </c>
      <c r="K79" s="315">
        <v>114</v>
      </c>
      <c r="L79" s="315">
        <v>29</v>
      </c>
      <c r="M79" s="315">
        <v>18</v>
      </c>
      <c r="N79" s="314"/>
      <c r="O79" s="314" t="s">
        <v>1928</v>
      </c>
      <c r="P79" s="314" t="s">
        <v>1929</v>
      </c>
    </row>
    <row r="80" spans="1:16" ht="22.5" x14ac:dyDescent="0.2">
      <c r="A80" s="309">
        <v>33</v>
      </c>
      <c r="B80" s="310" t="s">
        <v>223</v>
      </c>
      <c r="C80" s="311" t="s">
        <v>1930</v>
      </c>
      <c r="D80" s="312" t="s">
        <v>1931</v>
      </c>
      <c r="E80" s="313" t="s">
        <v>1828</v>
      </c>
      <c r="F80" s="314" t="s">
        <v>1932</v>
      </c>
      <c r="G80" s="315">
        <v>338.84</v>
      </c>
      <c r="H80" s="315">
        <v>202.49</v>
      </c>
      <c r="I80" s="315">
        <v>40.369999999999997</v>
      </c>
      <c r="J80" s="315">
        <v>0.14000000000000001</v>
      </c>
      <c r="K80" s="315">
        <v>237</v>
      </c>
      <c r="L80" s="315">
        <v>142</v>
      </c>
      <c r="M80" s="315">
        <v>28</v>
      </c>
      <c r="N80" s="314"/>
      <c r="O80" s="314" t="s">
        <v>1933</v>
      </c>
      <c r="P80" s="314" t="s">
        <v>889</v>
      </c>
    </row>
    <row r="81" spans="1:16" ht="22.5" x14ac:dyDescent="0.2">
      <c r="A81" s="309">
        <v>34</v>
      </c>
      <c r="B81" s="310" t="s">
        <v>226</v>
      </c>
      <c r="C81" s="311" t="s">
        <v>1934</v>
      </c>
      <c r="D81" s="312" t="s">
        <v>1935</v>
      </c>
      <c r="E81" s="313" t="s">
        <v>1828</v>
      </c>
      <c r="F81" s="314" t="s">
        <v>1936</v>
      </c>
      <c r="G81" s="315">
        <v>248.05</v>
      </c>
      <c r="H81" s="315">
        <v>162.25</v>
      </c>
      <c r="I81" s="315">
        <v>32.24</v>
      </c>
      <c r="J81" s="315">
        <v>0.14000000000000001</v>
      </c>
      <c r="K81" s="315">
        <v>1302</v>
      </c>
      <c r="L81" s="315">
        <v>852</v>
      </c>
      <c r="M81" s="315">
        <v>169</v>
      </c>
      <c r="N81" s="315">
        <v>1</v>
      </c>
      <c r="O81" s="314" t="s">
        <v>1937</v>
      </c>
      <c r="P81" s="314" t="s">
        <v>1651</v>
      </c>
    </row>
    <row r="82" spans="1:16" ht="33.75" x14ac:dyDescent="0.2">
      <c r="A82" s="309">
        <v>35</v>
      </c>
      <c r="B82" s="310" t="s">
        <v>229</v>
      </c>
      <c r="C82" s="311" t="s">
        <v>1938</v>
      </c>
      <c r="D82" s="312" t="s">
        <v>1939</v>
      </c>
      <c r="E82" s="313" t="s">
        <v>1828</v>
      </c>
      <c r="F82" s="314" t="s">
        <v>1940</v>
      </c>
      <c r="G82" s="315">
        <v>681.46</v>
      </c>
      <c r="H82" s="315">
        <v>327.02</v>
      </c>
      <c r="I82" s="315">
        <v>201.82</v>
      </c>
      <c r="J82" s="315">
        <v>9.07</v>
      </c>
      <c r="K82" s="315">
        <v>48</v>
      </c>
      <c r="L82" s="315">
        <v>23</v>
      </c>
      <c r="M82" s="315">
        <v>14</v>
      </c>
      <c r="N82" s="315">
        <v>1</v>
      </c>
      <c r="O82" s="314" t="s">
        <v>1941</v>
      </c>
      <c r="P82" s="314" t="s">
        <v>1942</v>
      </c>
    </row>
    <row r="83" spans="1:16" ht="56.25" x14ac:dyDescent="0.2">
      <c r="A83" s="309">
        <v>36</v>
      </c>
      <c r="B83" s="310" t="s">
        <v>231</v>
      </c>
      <c r="C83" s="311" t="s">
        <v>1943</v>
      </c>
      <c r="D83" s="312" t="s">
        <v>1944</v>
      </c>
      <c r="E83" s="313" t="s">
        <v>1828</v>
      </c>
      <c r="F83" s="314" t="s">
        <v>1945</v>
      </c>
      <c r="G83" s="315">
        <v>59.05</v>
      </c>
      <c r="H83" s="315">
        <v>44.23</v>
      </c>
      <c r="I83" s="315">
        <v>2.2200000000000002</v>
      </c>
      <c r="J83" s="315">
        <v>0.14000000000000001</v>
      </c>
      <c r="K83" s="315">
        <v>2198</v>
      </c>
      <c r="L83" s="315">
        <v>1646</v>
      </c>
      <c r="M83" s="315">
        <v>83</v>
      </c>
      <c r="N83" s="315">
        <v>5</v>
      </c>
      <c r="O83" s="314" t="s">
        <v>1946</v>
      </c>
      <c r="P83" s="314" t="s">
        <v>1947</v>
      </c>
    </row>
    <row r="84" spans="1:16" ht="56.25" x14ac:dyDescent="0.2">
      <c r="A84" s="309">
        <v>37</v>
      </c>
      <c r="B84" s="310" t="s">
        <v>234</v>
      </c>
      <c r="C84" s="311" t="s">
        <v>1948</v>
      </c>
      <c r="D84" s="312" t="s">
        <v>1949</v>
      </c>
      <c r="E84" s="313" t="s">
        <v>1828</v>
      </c>
      <c r="F84" s="314" t="s">
        <v>1950</v>
      </c>
      <c r="G84" s="315">
        <v>74.45</v>
      </c>
      <c r="H84" s="315">
        <v>53.09</v>
      </c>
      <c r="I84" s="315">
        <v>4.43</v>
      </c>
      <c r="J84" s="315">
        <v>0.28000000000000003</v>
      </c>
      <c r="K84" s="315">
        <v>156</v>
      </c>
      <c r="L84" s="315">
        <v>111</v>
      </c>
      <c r="M84" s="315">
        <v>9</v>
      </c>
      <c r="N84" s="315">
        <v>1</v>
      </c>
      <c r="O84" s="314" t="s">
        <v>1951</v>
      </c>
      <c r="P84" s="314" t="s">
        <v>1952</v>
      </c>
    </row>
    <row r="85" spans="1:16" ht="56.25" x14ac:dyDescent="0.2">
      <c r="A85" s="309">
        <v>38</v>
      </c>
      <c r="B85" s="310" t="s">
        <v>236</v>
      </c>
      <c r="C85" s="311" t="s">
        <v>1953</v>
      </c>
      <c r="D85" s="312" t="s">
        <v>1954</v>
      </c>
      <c r="E85" s="313" t="s">
        <v>1828</v>
      </c>
      <c r="F85" s="314" t="s">
        <v>1955</v>
      </c>
      <c r="G85" s="315">
        <v>148.01</v>
      </c>
      <c r="H85" s="315">
        <v>88.26</v>
      </c>
      <c r="I85" s="315">
        <v>13.29</v>
      </c>
      <c r="J85" s="315">
        <v>0.85</v>
      </c>
      <c r="K85" s="315">
        <v>93</v>
      </c>
      <c r="L85" s="315">
        <v>56</v>
      </c>
      <c r="M85" s="315">
        <v>8</v>
      </c>
      <c r="N85" s="315">
        <v>1</v>
      </c>
      <c r="O85" s="314" t="s">
        <v>1956</v>
      </c>
      <c r="P85" s="314" t="s">
        <v>1957</v>
      </c>
    </row>
    <row r="86" spans="1:16" ht="33.75" x14ac:dyDescent="0.2">
      <c r="A86" s="309">
        <v>39</v>
      </c>
      <c r="B86" s="310" t="s">
        <v>238</v>
      </c>
      <c r="C86" s="311" t="s">
        <v>1958</v>
      </c>
      <c r="D86" s="312" t="s">
        <v>1959</v>
      </c>
      <c r="E86" s="313" t="s">
        <v>1828</v>
      </c>
      <c r="F86" s="314" t="s">
        <v>1960</v>
      </c>
      <c r="G86" s="315">
        <v>386.68</v>
      </c>
      <c r="H86" s="315">
        <v>209.81</v>
      </c>
      <c r="I86" s="315">
        <v>71.989999999999995</v>
      </c>
      <c r="J86" s="315">
        <v>2.69</v>
      </c>
      <c r="K86" s="315">
        <v>135</v>
      </c>
      <c r="L86" s="315">
        <v>73</v>
      </c>
      <c r="M86" s="315">
        <v>25</v>
      </c>
      <c r="N86" s="315">
        <v>1</v>
      </c>
      <c r="O86" s="314" t="s">
        <v>1961</v>
      </c>
      <c r="P86" s="314" t="s">
        <v>1962</v>
      </c>
    </row>
    <row r="87" spans="1:16" ht="33.75" x14ac:dyDescent="0.2">
      <c r="A87" s="309">
        <v>40</v>
      </c>
      <c r="B87" s="310" t="s">
        <v>241</v>
      </c>
      <c r="C87" s="311" t="s">
        <v>1963</v>
      </c>
      <c r="D87" s="312" t="s">
        <v>1964</v>
      </c>
      <c r="E87" s="313" t="s">
        <v>575</v>
      </c>
      <c r="F87" s="314" t="s">
        <v>1965</v>
      </c>
      <c r="G87" s="315">
        <v>5457</v>
      </c>
      <c r="H87" s="314"/>
      <c r="I87" s="314"/>
      <c r="J87" s="314"/>
      <c r="K87" s="315">
        <v>-8</v>
      </c>
      <c r="L87" s="314"/>
      <c r="M87" s="314"/>
      <c r="N87" s="314"/>
      <c r="O87" s="314" t="s">
        <v>107</v>
      </c>
      <c r="P87" s="314" t="s">
        <v>107</v>
      </c>
    </row>
    <row r="88" spans="1:16" ht="45" x14ac:dyDescent="0.2">
      <c r="A88" s="309">
        <v>41</v>
      </c>
      <c r="B88" s="310" t="s">
        <v>244</v>
      </c>
      <c r="C88" s="311" t="s">
        <v>1966</v>
      </c>
      <c r="D88" s="312" t="s">
        <v>1967</v>
      </c>
      <c r="E88" s="313" t="s">
        <v>1968</v>
      </c>
      <c r="F88" s="314" t="s">
        <v>1969</v>
      </c>
      <c r="G88" s="315">
        <v>5578.66</v>
      </c>
      <c r="H88" s="314"/>
      <c r="I88" s="314"/>
      <c r="J88" s="314"/>
      <c r="K88" s="315">
        <v>195</v>
      </c>
      <c r="L88" s="314"/>
      <c r="M88" s="314"/>
      <c r="N88" s="314"/>
      <c r="O88" s="314" t="s">
        <v>107</v>
      </c>
      <c r="P88" s="314" t="s">
        <v>107</v>
      </c>
    </row>
    <row r="89" spans="1:16" ht="33.75" x14ac:dyDescent="0.2">
      <c r="A89" s="309">
        <v>42</v>
      </c>
      <c r="B89" s="310" t="s">
        <v>247</v>
      </c>
      <c r="C89" s="311" t="s">
        <v>1970</v>
      </c>
      <c r="D89" s="312" t="s">
        <v>1971</v>
      </c>
      <c r="E89" s="313" t="s">
        <v>1972</v>
      </c>
      <c r="F89" s="314" t="s">
        <v>1973</v>
      </c>
      <c r="G89" s="315">
        <v>19.420000000000002</v>
      </c>
      <c r="H89" s="315">
        <v>3.83</v>
      </c>
      <c r="I89" s="314"/>
      <c r="J89" s="314"/>
      <c r="K89" s="315">
        <v>2067</v>
      </c>
      <c r="L89" s="315">
        <v>408</v>
      </c>
      <c r="M89" s="314"/>
      <c r="N89" s="314"/>
      <c r="O89" s="314" t="s">
        <v>1974</v>
      </c>
      <c r="P89" s="314" t="s">
        <v>107</v>
      </c>
    </row>
    <row r="90" spans="1:16" ht="22.5" x14ac:dyDescent="0.2">
      <c r="A90" s="309">
        <v>43</v>
      </c>
      <c r="B90" s="310" t="s">
        <v>249</v>
      </c>
      <c r="C90" s="311" t="s">
        <v>1975</v>
      </c>
      <c r="D90" s="312" t="s">
        <v>1976</v>
      </c>
      <c r="E90" s="313" t="s">
        <v>834</v>
      </c>
      <c r="F90" s="314" t="s">
        <v>1977</v>
      </c>
      <c r="G90" s="315">
        <v>15.97</v>
      </c>
      <c r="H90" s="314"/>
      <c r="I90" s="314"/>
      <c r="J90" s="314"/>
      <c r="K90" s="315">
        <v>-1223</v>
      </c>
      <c r="L90" s="314"/>
      <c r="M90" s="314"/>
      <c r="N90" s="314"/>
      <c r="O90" s="314" t="s">
        <v>107</v>
      </c>
      <c r="P90" s="314" t="s">
        <v>107</v>
      </c>
    </row>
    <row r="91" spans="1:16" ht="22.5" x14ac:dyDescent="0.2">
      <c r="A91" s="309">
        <v>44</v>
      </c>
      <c r="B91" s="310" t="s">
        <v>253</v>
      </c>
      <c r="C91" s="311" t="s">
        <v>1978</v>
      </c>
      <c r="D91" s="312" t="s">
        <v>1979</v>
      </c>
      <c r="E91" s="313" t="s">
        <v>575</v>
      </c>
      <c r="F91" s="314" t="s">
        <v>1980</v>
      </c>
      <c r="G91" s="315">
        <v>24256.26</v>
      </c>
      <c r="H91" s="314"/>
      <c r="I91" s="314"/>
      <c r="J91" s="314"/>
      <c r="K91" s="315">
        <v>-155</v>
      </c>
      <c r="L91" s="314"/>
      <c r="M91" s="314"/>
      <c r="N91" s="314"/>
      <c r="O91" s="314" t="s">
        <v>107</v>
      </c>
      <c r="P91" s="314" t="s">
        <v>107</v>
      </c>
    </row>
    <row r="92" spans="1:16" x14ac:dyDescent="0.2">
      <c r="A92" s="646" t="s">
        <v>460</v>
      </c>
      <c r="B92" s="645"/>
      <c r="C92" s="645"/>
      <c r="D92" s="645"/>
      <c r="E92" s="645"/>
      <c r="F92" s="645"/>
      <c r="G92" s="645"/>
      <c r="H92" s="645"/>
      <c r="I92" s="645"/>
      <c r="J92" s="645"/>
      <c r="K92" s="314">
        <v>28765</v>
      </c>
      <c r="L92" s="314">
        <v>18584</v>
      </c>
      <c r="M92" s="314">
        <v>4071</v>
      </c>
      <c r="N92" s="314">
        <v>112</v>
      </c>
      <c r="O92" s="314">
        <v>1850.29</v>
      </c>
      <c r="P92" s="314">
        <v>8.49</v>
      </c>
    </row>
    <row r="93" spans="1:16" x14ac:dyDescent="0.2">
      <c r="A93" s="646" t="s">
        <v>461</v>
      </c>
      <c r="B93" s="645"/>
      <c r="C93" s="645"/>
      <c r="D93" s="645"/>
      <c r="E93" s="645"/>
      <c r="F93" s="645"/>
      <c r="G93" s="645"/>
      <c r="H93" s="645"/>
      <c r="I93" s="645"/>
      <c r="J93" s="645"/>
      <c r="K93" s="314">
        <v>17239</v>
      </c>
      <c r="L93" s="314"/>
      <c r="M93" s="314"/>
      <c r="N93" s="314"/>
      <c r="O93" s="314"/>
      <c r="P93" s="314"/>
    </row>
    <row r="94" spans="1:16" x14ac:dyDescent="0.2">
      <c r="A94" s="646" t="s">
        <v>462</v>
      </c>
      <c r="B94" s="645"/>
      <c r="C94" s="645"/>
      <c r="D94" s="645"/>
      <c r="E94" s="645"/>
      <c r="F94" s="645"/>
      <c r="G94" s="645"/>
      <c r="H94" s="645"/>
      <c r="I94" s="645"/>
      <c r="J94" s="645"/>
      <c r="K94" s="314">
        <v>11978</v>
      </c>
      <c r="L94" s="314"/>
      <c r="M94" s="314"/>
      <c r="N94" s="314"/>
      <c r="O94" s="314"/>
      <c r="P94" s="314"/>
    </row>
    <row r="95" spans="1:16" x14ac:dyDescent="0.2">
      <c r="A95" s="644" t="s">
        <v>1981</v>
      </c>
      <c r="B95" s="645"/>
      <c r="C95" s="645"/>
      <c r="D95" s="645"/>
      <c r="E95" s="645"/>
      <c r="F95" s="645"/>
      <c r="G95" s="645"/>
      <c r="H95" s="645"/>
      <c r="I95" s="645"/>
      <c r="J95" s="645"/>
      <c r="K95" s="314"/>
      <c r="L95" s="314"/>
      <c r="M95" s="314"/>
      <c r="N95" s="314"/>
      <c r="O95" s="314"/>
      <c r="P95" s="314"/>
    </row>
    <row r="96" spans="1:16" x14ac:dyDescent="0.2">
      <c r="A96" s="646" t="s">
        <v>1841</v>
      </c>
      <c r="B96" s="645"/>
      <c r="C96" s="645"/>
      <c r="D96" s="645"/>
      <c r="E96" s="645"/>
      <c r="F96" s="645"/>
      <c r="G96" s="645"/>
      <c r="H96" s="645"/>
      <c r="I96" s="645"/>
      <c r="J96" s="645"/>
      <c r="K96" s="314">
        <v>49326</v>
      </c>
      <c r="L96" s="314"/>
      <c r="M96" s="314"/>
      <c r="N96" s="314"/>
      <c r="O96" s="314">
        <v>1510.29</v>
      </c>
      <c r="P96" s="314">
        <v>8.49</v>
      </c>
    </row>
    <row r="97" spans="1:16" x14ac:dyDescent="0.2">
      <c r="A97" s="646" t="s">
        <v>1982</v>
      </c>
      <c r="B97" s="645"/>
      <c r="C97" s="645"/>
      <c r="D97" s="645"/>
      <c r="E97" s="645"/>
      <c r="F97" s="645"/>
      <c r="G97" s="645"/>
      <c r="H97" s="645"/>
      <c r="I97" s="645"/>
      <c r="J97" s="645"/>
      <c r="K97" s="314">
        <v>8656</v>
      </c>
      <c r="L97" s="314"/>
      <c r="M97" s="314"/>
      <c r="N97" s="314"/>
      <c r="O97" s="314">
        <v>340</v>
      </c>
      <c r="P97" s="314"/>
    </row>
    <row r="98" spans="1:16" x14ac:dyDescent="0.2">
      <c r="A98" s="646" t="s">
        <v>346</v>
      </c>
      <c r="B98" s="645"/>
      <c r="C98" s="645"/>
      <c r="D98" s="645"/>
      <c r="E98" s="645"/>
      <c r="F98" s="645"/>
      <c r="G98" s="645"/>
      <c r="H98" s="645"/>
      <c r="I98" s="645"/>
      <c r="J98" s="645"/>
      <c r="K98" s="314">
        <v>57982</v>
      </c>
      <c r="L98" s="314"/>
      <c r="M98" s="314"/>
      <c r="N98" s="314"/>
      <c r="O98" s="314">
        <v>1850.29</v>
      </c>
      <c r="P98" s="314">
        <v>8.49</v>
      </c>
    </row>
    <row r="99" spans="1:16" x14ac:dyDescent="0.2">
      <c r="A99" s="646" t="s">
        <v>466</v>
      </c>
      <c r="B99" s="645"/>
      <c r="C99" s="645"/>
      <c r="D99" s="645"/>
      <c r="E99" s="645"/>
      <c r="F99" s="645"/>
      <c r="G99" s="645"/>
      <c r="H99" s="645"/>
      <c r="I99" s="645"/>
      <c r="J99" s="645"/>
      <c r="K99" s="314"/>
      <c r="L99" s="314"/>
      <c r="M99" s="314"/>
      <c r="N99" s="314"/>
      <c r="O99" s="314"/>
      <c r="P99" s="314"/>
    </row>
    <row r="100" spans="1:16" x14ac:dyDescent="0.2">
      <c r="A100" s="646" t="s">
        <v>467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314">
        <v>6110</v>
      </c>
      <c r="L100" s="314"/>
      <c r="M100" s="314"/>
      <c r="N100" s="314"/>
      <c r="O100" s="314"/>
      <c r="P100" s="314"/>
    </row>
    <row r="101" spans="1:16" x14ac:dyDescent="0.2">
      <c r="A101" s="646" t="s">
        <v>468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314">
        <v>4071</v>
      </c>
      <c r="L101" s="314"/>
      <c r="M101" s="314"/>
      <c r="N101" s="314"/>
      <c r="O101" s="314"/>
      <c r="P101" s="314"/>
    </row>
    <row r="102" spans="1:16" x14ac:dyDescent="0.2">
      <c r="A102" s="646" t="s">
        <v>469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314">
        <v>18696</v>
      </c>
      <c r="L102" s="314"/>
      <c r="M102" s="314"/>
      <c r="N102" s="314"/>
      <c r="O102" s="314"/>
      <c r="P102" s="314"/>
    </row>
    <row r="103" spans="1:16" x14ac:dyDescent="0.2">
      <c r="A103" s="646" t="s">
        <v>470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314">
        <v>17239</v>
      </c>
      <c r="L103" s="314"/>
      <c r="M103" s="314"/>
      <c r="N103" s="314"/>
      <c r="O103" s="314"/>
      <c r="P103" s="314"/>
    </row>
    <row r="104" spans="1:16" x14ac:dyDescent="0.2">
      <c r="A104" s="646" t="s">
        <v>471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314">
        <v>11978</v>
      </c>
      <c r="L104" s="314"/>
      <c r="M104" s="314"/>
      <c r="N104" s="314"/>
      <c r="O104" s="314"/>
      <c r="P104" s="314"/>
    </row>
    <row r="105" spans="1:16" x14ac:dyDescent="0.2">
      <c r="A105" s="644" t="s">
        <v>1983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316">
        <v>57982</v>
      </c>
      <c r="L105" s="314"/>
      <c r="M105" s="314"/>
      <c r="N105" s="314"/>
      <c r="O105" s="316">
        <v>1850.29</v>
      </c>
      <c r="P105" s="316">
        <v>8.49</v>
      </c>
    </row>
    <row r="106" spans="1:16" ht="19.149999999999999" customHeight="1" x14ac:dyDescent="0.2">
      <c r="A106" s="647" t="s">
        <v>1984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645"/>
      <c r="L106" s="645"/>
      <c r="M106" s="645"/>
      <c r="N106" s="645"/>
      <c r="O106" s="645"/>
      <c r="P106" s="645"/>
    </row>
    <row r="107" spans="1:16" ht="33.75" x14ac:dyDescent="0.2">
      <c r="A107" s="309">
        <v>45</v>
      </c>
      <c r="B107" s="310" t="s">
        <v>256</v>
      </c>
      <c r="C107" s="311" t="s">
        <v>1102</v>
      </c>
      <c r="D107" s="312" t="s">
        <v>1985</v>
      </c>
      <c r="E107" s="313" t="s">
        <v>527</v>
      </c>
      <c r="F107" s="314">
        <v>8</v>
      </c>
      <c r="G107" s="315">
        <v>162.41999999999999</v>
      </c>
      <c r="H107" s="314"/>
      <c r="I107" s="314"/>
      <c r="J107" s="314"/>
      <c r="K107" s="315">
        <v>1299</v>
      </c>
      <c r="L107" s="314"/>
      <c r="M107" s="314"/>
      <c r="N107" s="314"/>
      <c r="O107" s="314" t="s">
        <v>107</v>
      </c>
      <c r="P107" s="314" t="s">
        <v>107</v>
      </c>
    </row>
    <row r="108" spans="1:16" ht="33.75" x14ac:dyDescent="0.2">
      <c r="A108" s="309">
        <v>46</v>
      </c>
      <c r="B108" s="310" t="s">
        <v>258</v>
      </c>
      <c r="C108" s="311" t="s">
        <v>1102</v>
      </c>
      <c r="D108" s="312" t="s">
        <v>1986</v>
      </c>
      <c r="E108" s="313" t="s">
        <v>527</v>
      </c>
      <c r="F108" s="314">
        <v>3</v>
      </c>
      <c r="G108" s="315">
        <v>174.38</v>
      </c>
      <c r="H108" s="314"/>
      <c r="I108" s="314"/>
      <c r="J108" s="314"/>
      <c r="K108" s="315">
        <v>523</v>
      </c>
      <c r="L108" s="314"/>
      <c r="M108" s="314"/>
      <c r="N108" s="314"/>
      <c r="O108" s="314" t="s">
        <v>107</v>
      </c>
      <c r="P108" s="314" t="s">
        <v>107</v>
      </c>
    </row>
    <row r="109" spans="1:16" ht="22.5" x14ac:dyDescent="0.2">
      <c r="A109" s="309">
        <v>47</v>
      </c>
      <c r="B109" s="310" t="s">
        <v>261</v>
      </c>
      <c r="C109" s="311" t="s">
        <v>1987</v>
      </c>
      <c r="D109" s="312" t="s">
        <v>1988</v>
      </c>
      <c r="E109" s="313" t="s">
        <v>525</v>
      </c>
      <c r="F109" s="314">
        <v>2</v>
      </c>
      <c r="G109" s="315">
        <v>1032.5</v>
      </c>
      <c r="H109" s="314"/>
      <c r="I109" s="314"/>
      <c r="J109" s="314"/>
      <c r="K109" s="315">
        <v>2065</v>
      </c>
      <c r="L109" s="314"/>
      <c r="M109" s="314"/>
      <c r="N109" s="314"/>
      <c r="O109" s="314" t="s">
        <v>107</v>
      </c>
      <c r="P109" s="314" t="s">
        <v>107</v>
      </c>
    </row>
    <row r="110" spans="1:16" ht="33.75" x14ac:dyDescent="0.2">
      <c r="A110" s="309">
        <v>48</v>
      </c>
      <c r="B110" s="310" t="s">
        <v>263</v>
      </c>
      <c r="C110" s="311" t="s">
        <v>1102</v>
      </c>
      <c r="D110" s="312" t="s">
        <v>1989</v>
      </c>
      <c r="E110" s="313" t="s">
        <v>527</v>
      </c>
      <c r="F110" s="314">
        <v>7</v>
      </c>
      <c r="G110" s="315">
        <v>162.41999999999999</v>
      </c>
      <c r="H110" s="314"/>
      <c r="I110" s="314"/>
      <c r="J110" s="314"/>
      <c r="K110" s="315">
        <v>1137</v>
      </c>
      <c r="L110" s="314"/>
      <c r="M110" s="314"/>
      <c r="N110" s="314"/>
      <c r="O110" s="314" t="s">
        <v>107</v>
      </c>
      <c r="P110" s="314" t="s">
        <v>107</v>
      </c>
    </row>
    <row r="111" spans="1:16" ht="22.5" x14ac:dyDescent="0.2">
      <c r="A111" s="309">
        <v>49</v>
      </c>
      <c r="B111" s="310" t="s">
        <v>265</v>
      </c>
      <c r="C111" s="311" t="s">
        <v>1102</v>
      </c>
      <c r="D111" s="312" t="s">
        <v>1990</v>
      </c>
      <c r="E111" s="313" t="s">
        <v>527</v>
      </c>
      <c r="F111" s="314">
        <v>28</v>
      </c>
      <c r="G111" s="315">
        <v>13.92</v>
      </c>
      <c r="H111" s="314"/>
      <c r="I111" s="314"/>
      <c r="J111" s="314"/>
      <c r="K111" s="315">
        <v>390</v>
      </c>
      <c r="L111" s="314"/>
      <c r="M111" s="314"/>
      <c r="N111" s="314"/>
      <c r="O111" s="314" t="s">
        <v>107</v>
      </c>
      <c r="P111" s="314" t="s">
        <v>107</v>
      </c>
    </row>
    <row r="112" spans="1:16" ht="22.5" x14ac:dyDescent="0.2">
      <c r="A112" s="309">
        <v>50</v>
      </c>
      <c r="B112" s="310" t="s">
        <v>268</v>
      </c>
      <c r="C112" s="311" t="s">
        <v>1991</v>
      </c>
      <c r="D112" s="312" t="s">
        <v>1992</v>
      </c>
      <c r="E112" s="313" t="s">
        <v>525</v>
      </c>
      <c r="F112" s="314">
        <v>44</v>
      </c>
      <c r="G112" s="315">
        <v>33.020000000000003</v>
      </c>
      <c r="H112" s="314"/>
      <c r="I112" s="314"/>
      <c r="J112" s="314"/>
      <c r="K112" s="315">
        <v>1453</v>
      </c>
      <c r="L112" s="314"/>
      <c r="M112" s="314"/>
      <c r="N112" s="314"/>
      <c r="O112" s="314" t="s">
        <v>107</v>
      </c>
      <c r="P112" s="314" t="s">
        <v>107</v>
      </c>
    </row>
    <row r="113" spans="1:16" ht="22.5" x14ac:dyDescent="0.2">
      <c r="A113" s="309">
        <v>51</v>
      </c>
      <c r="B113" s="310" t="s">
        <v>274</v>
      </c>
      <c r="C113" s="311" t="s">
        <v>1102</v>
      </c>
      <c r="D113" s="312" t="s">
        <v>1993</v>
      </c>
      <c r="E113" s="313" t="s">
        <v>527</v>
      </c>
      <c r="F113" s="314">
        <v>25</v>
      </c>
      <c r="G113" s="315">
        <v>243.3</v>
      </c>
      <c r="H113" s="314"/>
      <c r="I113" s="314"/>
      <c r="J113" s="314"/>
      <c r="K113" s="315">
        <v>6083</v>
      </c>
      <c r="L113" s="314"/>
      <c r="M113" s="314"/>
      <c r="N113" s="314"/>
      <c r="O113" s="314" t="s">
        <v>107</v>
      </c>
      <c r="P113" s="314" t="s">
        <v>107</v>
      </c>
    </row>
    <row r="114" spans="1:16" ht="22.5" x14ac:dyDescent="0.2">
      <c r="A114" s="309">
        <v>52</v>
      </c>
      <c r="B114" s="310" t="s">
        <v>279</v>
      </c>
      <c r="C114" s="311" t="s">
        <v>1994</v>
      </c>
      <c r="D114" s="312" t="s">
        <v>1995</v>
      </c>
      <c r="E114" s="313" t="s">
        <v>525</v>
      </c>
      <c r="F114" s="314">
        <v>12</v>
      </c>
      <c r="G114" s="315">
        <v>10.1</v>
      </c>
      <c r="H114" s="314"/>
      <c r="I114" s="314"/>
      <c r="J114" s="314"/>
      <c r="K114" s="315">
        <v>121</v>
      </c>
      <c r="L114" s="314"/>
      <c r="M114" s="314"/>
      <c r="N114" s="314"/>
      <c r="O114" s="314" t="s">
        <v>107</v>
      </c>
      <c r="P114" s="314" t="s">
        <v>107</v>
      </c>
    </row>
    <row r="115" spans="1:16" ht="22.5" x14ac:dyDescent="0.2">
      <c r="A115" s="309">
        <v>53</v>
      </c>
      <c r="B115" s="310" t="s">
        <v>284</v>
      </c>
      <c r="C115" s="311" t="s">
        <v>1996</v>
      </c>
      <c r="D115" s="312" t="s">
        <v>1997</v>
      </c>
      <c r="E115" s="313" t="s">
        <v>525</v>
      </c>
      <c r="F115" s="314">
        <v>11</v>
      </c>
      <c r="G115" s="315">
        <v>26.37</v>
      </c>
      <c r="H115" s="314"/>
      <c r="I115" s="314"/>
      <c r="J115" s="314"/>
      <c r="K115" s="315">
        <v>290</v>
      </c>
      <c r="L115" s="314"/>
      <c r="M115" s="314"/>
      <c r="N115" s="314"/>
      <c r="O115" s="314" t="s">
        <v>107</v>
      </c>
      <c r="P115" s="314" t="s">
        <v>107</v>
      </c>
    </row>
    <row r="116" spans="1:16" ht="22.5" x14ac:dyDescent="0.2">
      <c r="A116" s="309">
        <v>54</v>
      </c>
      <c r="B116" s="310" t="s">
        <v>286</v>
      </c>
      <c r="C116" s="311" t="s">
        <v>1102</v>
      </c>
      <c r="D116" s="312" t="s">
        <v>1998</v>
      </c>
      <c r="E116" s="313" t="s">
        <v>527</v>
      </c>
      <c r="F116" s="314">
        <v>3</v>
      </c>
      <c r="G116" s="315">
        <v>41.64</v>
      </c>
      <c r="H116" s="314"/>
      <c r="I116" s="314"/>
      <c r="J116" s="314"/>
      <c r="K116" s="315">
        <v>125</v>
      </c>
      <c r="L116" s="314"/>
      <c r="M116" s="314"/>
      <c r="N116" s="314"/>
      <c r="O116" s="314" t="s">
        <v>107</v>
      </c>
      <c r="P116" s="314" t="s">
        <v>107</v>
      </c>
    </row>
    <row r="117" spans="1:16" ht="22.5" x14ac:dyDescent="0.2">
      <c r="A117" s="309">
        <v>55</v>
      </c>
      <c r="B117" s="310" t="s">
        <v>288</v>
      </c>
      <c r="C117" s="311" t="s">
        <v>1102</v>
      </c>
      <c r="D117" s="312" t="s">
        <v>1999</v>
      </c>
      <c r="E117" s="313" t="s">
        <v>527</v>
      </c>
      <c r="F117" s="314">
        <v>7</v>
      </c>
      <c r="G117" s="315">
        <v>11.04</v>
      </c>
      <c r="H117" s="314"/>
      <c r="I117" s="314"/>
      <c r="J117" s="314"/>
      <c r="K117" s="315">
        <v>77</v>
      </c>
      <c r="L117" s="314"/>
      <c r="M117" s="314"/>
      <c r="N117" s="314"/>
      <c r="O117" s="314" t="s">
        <v>107</v>
      </c>
      <c r="P117" s="314" t="s">
        <v>107</v>
      </c>
    </row>
    <row r="118" spans="1:16" ht="33.75" x14ac:dyDescent="0.2">
      <c r="A118" s="309">
        <v>56</v>
      </c>
      <c r="B118" s="310" t="s">
        <v>293</v>
      </c>
      <c r="C118" s="311" t="s">
        <v>1102</v>
      </c>
      <c r="D118" s="312" t="s">
        <v>2000</v>
      </c>
      <c r="E118" s="313" t="s">
        <v>527</v>
      </c>
      <c r="F118" s="314">
        <v>4</v>
      </c>
      <c r="G118" s="315">
        <v>434.68</v>
      </c>
      <c r="H118" s="314"/>
      <c r="I118" s="314"/>
      <c r="J118" s="314"/>
      <c r="K118" s="315">
        <v>1739</v>
      </c>
      <c r="L118" s="314"/>
      <c r="M118" s="314"/>
      <c r="N118" s="314"/>
      <c r="O118" s="314" t="s">
        <v>107</v>
      </c>
      <c r="P118" s="314" t="s">
        <v>107</v>
      </c>
    </row>
    <row r="119" spans="1:16" ht="22.5" x14ac:dyDescent="0.2">
      <c r="A119" s="309">
        <v>57</v>
      </c>
      <c r="B119" s="310" t="s">
        <v>295</v>
      </c>
      <c r="C119" s="311" t="s">
        <v>2001</v>
      </c>
      <c r="D119" s="312" t="s">
        <v>2002</v>
      </c>
      <c r="E119" s="313" t="s">
        <v>525</v>
      </c>
      <c r="F119" s="314">
        <v>1</v>
      </c>
      <c r="G119" s="315">
        <v>4304.08</v>
      </c>
      <c r="H119" s="314"/>
      <c r="I119" s="314"/>
      <c r="J119" s="314"/>
      <c r="K119" s="315">
        <v>4304</v>
      </c>
      <c r="L119" s="314"/>
      <c r="M119" s="314"/>
      <c r="N119" s="314"/>
      <c r="O119" s="314" t="s">
        <v>107</v>
      </c>
      <c r="P119" s="314" t="s">
        <v>107</v>
      </c>
    </row>
    <row r="120" spans="1:16" ht="22.5" x14ac:dyDescent="0.2">
      <c r="A120" s="309">
        <v>58</v>
      </c>
      <c r="B120" s="310" t="s">
        <v>300</v>
      </c>
      <c r="C120" s="311" t="s">
        <v>2003</v>
      </c>
      <c r="D120" s="312" t="s">
        <v>2004</v>
      </c>
      <c r="E120" s="313" t="s">
        <v>525</v>
      </c>
      <c r="F120" s="314">
        <v>1</v>
      </c>
      <c r="G120" s="315">
        <v>1825.67</v>
      </c>
      <c r="H120" s="314"/>
      <c r="I120" s="314"/>
      <c r="J120" s="314"/>
      <c r="K120" s="315">
        <v>1826</v>
      </c>
      <c r="L120" s="314"/>
      <c r="M120" s="314"/>
      <c r="N120" s="314"/>
      <c r="O120" s="314" t="s">
        <v>107</v>
      </c>
      <c r="P120" s="314" t="s">
        <v>107</v>
      </c>
    </row>
    <row r="121" spans="1:16" ht="22.5" x14ac:dyDescent="0.2">
      <c r="A121" s="309">
        <v>59</v>
      </c>
      <c r="B121" s="310" t="s">
        <v>307</v>
      </c>
      <c r="C121" s="311" t="s">
        <v>2005</v>
      </c>
      <c r="D121" s="312" t="s">
        <v>2006</v>
      </c>
      <c r="E121" s="313" t="s">
        <v>525</v>
      </c>
      <c r="F121" s="314">
        <v>3</v>
      </c>
      <c r="G121" s="315">
        <v>237.41</v>
      </c>
      <c r="H121" s="314"/>
      <c r="I121" s="314"/>
      <c r="J121" s="314"/>
      <c r="K121" s="315">
        <v>712</v>
      </c>
      <c r="L121" s="314"/>
      <c r="M121" s="314"/>
      <c r="N121" s="314"/>
      <c r="O121" s="314" t="s">
        <v>107</v>
      </c>
      <c r="P121" s="314" t="s">
        <v>107</v>
      </c>
    </row>
    <row r="122" spans="1:16" ht="33.75" x14ac:dyDescent="0.2">
      <c r="A122" s="309">
        <v>60</v>
      </c>
      <c r="B122" s="310" t="s">
        <v>310</v>
      </c>
      <c r="C122" s="311" t="s">
        <v>2007</v>
      </c>
      <c r="D122" s="312" t="s">
        <v>2008</v>
      </c>
      <c r="E122" s="313" t="s">
        <v>525</v>
      </c>
      <c r="F122" s="314">
        <v>2</v>
      </c>
      <c r="G122" s="315">
        <v>255.89</v>
      </c>
      <c r="H122" s="314"/>
      <c r="I122" s="314"/>
      <c r="J122" s="314"/>
      <c r="K122" s="315">
        <v>512</v>
      </c>
      <c r="L122" s="314"/>
      <c r="M122" s="314"/>
      <c r="N122" s="314"/>
      <c r="O122" s="314" t="s">
        <v>107</v>
      </c>
      <c r="P122" s="314" t="s">
        <v>107</v>
      </c>
    </row>
    <row r="123" spans="1:16" ht="22.5" x14ac:dyDescent="0.2">
      <c r="A123" s="309">
        <v>61</v>
      </c>
      <c r="B123" s="310" t="s">
        <v>313</v>
      </c>
      <c r="C123" s="311" t="s">
        <v>2009</v>
      </c>
      <c r="D123" s="312" t="s">
        <v>2010</v>
      </c>
      <c r="E123" s="313" t="s">
        <v>525</v>
      </c>
      <c r="F123" s="314">
        <v>6</v>
      </c>
      <c r="G123" s="315">
        <v>173.88</v>
      </c>
      <c r="H123" s="314"/>
      <c r="I123" s="314"/>
      <c r="J123" s="314"/>
      <c r="K123" s="315">
        <v>1043</v>
      </c>
      <c r="L123" s="314"/>
      <c r="M123" s="314"/>
      <c r="N123" s="314"/>
      <c r="O123" s="314" t="s">
        <v>107</v>
      </c>
      <c r="P123" s="314" t="s">
        <v>107</v>
      </c>
    </row>
    <row r="124" spans="1:16" ht="33.75" x14ac:dyDescent="0.2">
      <c r="A124" s="309">
        <v>62</v>
      </c>
      <c r="B124" s="310" t="s">
        <v>315</v>
      </c>
      <c r="C124" s="311" t="s">
        <v>2011</v>
      </c>
      <c r="D124" s="312" t="s">
        <v>2012</v>
      </c>
      <c r="E124" s="313" t="s">
        <v>525</v>
      </c>
      <c r="F124" s="314">
        <v>1</v>
      </c>
      <c r="G124" s="315">
        <v>548.38</v>
      </c>
      <c r="H124" s="314"/>
      <c r="I124" s="314"/>
      <c r="J124" s="314"/>
      <c r="K124" s="315">
        <v>548</v>
      </c>
      <c r="L124" s="314"/>
      <c r="M124" s="314"/>
      <c r="N124" s="314"/>
      <c r="O124" s="314" t="s">
        <v>107</v>
      </c>
      <c r="P124" s="314" t="s">
        <v>107</v>
      </c>
    </row>
    <row r="125" spans="1:16" ht="22.5" x14ac:dyDescent="0.2">
      <c r="A125" s="309">
        <v>63</v>
      </c>
      <c r="B125" s="310" t="s">
        <v>317</v>
      </c>
      <c r="C125" s="311" t="s">
        <v>2013</v>
      </c>
      <c r="D125" s="312" t="s">
        <v>2014</v>
      </c>
      <c r="E125" s="313" t="s">
        <v>525</v>
      </c>
      <c r="F125" s="314">
        <v>2</v>
      </c>
      <c r="G125" s="315">
        <v>99.04</v>
      </c>
      <c r="H125" s="314"/>
      <c r="I125" s="314"/>
      <c r="J125" s="314"/>
      <c r="K125" s="315">
        <v>198</v>
      </c>
      <c r="L125" s="314"/>
      <c r="M125" s="314"/>
      <c r="N125" s="314"/>
      <c r="O125" s="314" t="s">
        <v>107</v>
      </c>
      <c r="P125" s="314" t="s">
        <v>107</v>
      </c>
    </row>
    <row r="126" spans="1:16" ht="33.75" x14ac:dyDescent="0.2">
      <c r="A126" s="309">
        <v>64</v>
      </c>
      <c r="B126" s="310" t="s">
        <v>319</v>
      </c>
      <c r="C126" s="311" t="s">
        <v>2015</v>
      </c>
      <c r="D126" s="312" t="s">
        <v>2016</v>
      </c>
      <c r="E126" s="313" t="s">
        <v>525</v>
      </c>
      <c r="F126" s="314">
        <v>1</v>
      </c>
      <c r="G126" s="315">
        <v>4.6900000000000004</v>
      </c>
      <c r="H126" s="314"/>
      <c r="I126" s="314"/>
      <c r="J126" s="314"/>
      <c r="K126" s="315">
        <v>5</v>
      </c>
      <c r="L126" s="314"/>
      <c r="M126" s="314"/>
      <c r="N126" s="314"/>
      <c r="O126" s="314" t="s">
        <v>107</v>
      </c>
      <c r="P126" s="314" t="s">
        <v>107</v>
      </c>
    </row>
    <row r="127" spans="1:16" ht="33.75" x14ac:dyDescent="0.2">
      <c r="A127" s="309">
        <v>65</v>
      </c>
      <c r="B127" s="310" t="s">
        <v>322</v>
      </c>
      <c r="C127" s="311" t="s">
        <v>2017</v>
      </c>
      <c r="D127" s="312" t="s">
        <v>2018</v>
      </c>
      <c r="E127" s="313" t="s">
        <v>525</v>
      </c>
      <c r="F127" s="314">
        <v>6</v>
      </c>
      <c r="G127" s="315">
        <v>9.5500000000000007</v>
      </c>
      <c r="H127" s="314"/>
      <c r="I127" s="314"/>
      <c r="J127" s="314"/>
      <c r="K127" s="315">
        <v>57</v>
      </c>
      <c r="L127" s="314"/>
      <c r="M127" s="314"/>
      <c r="N127" s="314"/>
      <c r="O127" s="314" t="s">
        <v>107</v>
      </c>
      <c r="P127" s="314" t="s">
        <v>107</v>
      </c>
    </row>
    <row r="128" spans="1:16" ht="22.5" x14ac:dyDescent="0.2">
      <c r="A128" s="309">
        <v>66</v>
      </c>
      <c r="B128" s="310" t="s">
        <v>325</v>
      </c>
      <c r="C128" s="311" t="s">
        <v>1102</v>
      </c>
      <c r="D128" s="312" t="s">
        <v>2019</v>
      </c>
      <c r="E128" s="313" t="s">
        <v>527</v>
      </c>
      <c r="F128" s="314">
        <v>2</v>
      </c>
      <c r="G128" s="315">
        <v>363.32</v>
      </c>
      <c r="H128" s="314"/>
      <c r="I128" s="314"/>
      <c r="J128" s="314"/>
      <c r="K128" s="315">
        <v>727</v>
      </c>
      <c r="L128" s="314"/>
      <c r="M128" s="314"/>
      <c r="N128" s="314"/>
      <c r="O128" s="314" t="s">
        <v>107</v>
      </c>
      <c r="P128" s="314" t="s">
        <v>107</v>
      </c>
    </row>
    <row r="129" spans="1:16" ht="22.5" x14ac:dyDescent="0.2">
      <c r="A129" s="309">
        <v>67</v>
      </c>
      <c r="B129" s="310" t="s">
        <v>327</v>
      </c>
      <c r="C129" s="311" t="s">
        <v>1102</v>
      </c>
      <c r="D129" s="312" t="s">
        <v>2020</v>
      </c>
      <c r="E129" s="313" t="s">
        <v>527</v>
      </c>
      <c r="F129" s="314">
        <v>1</v>
      </c>
      <c r="G129" s="315">
        <v>353.54</v>
      </c>
      <c r="H129" s="314"/>
      <c r="I129" s="314"/>
      <c r="J129" s="314"/>
      <c r="K129" s="315">
        <v>354</v>
      </c>
      <c r="L129" s="314"/>
      <c r="M129" s="314"/>
      <c r="N129" s="314"/>
      <c r="O129" s="314" t="s">
        <v>107</v>
      </c>
      <c r="P129" s="314" t="s">
        <v>107</v>
      </c>
    </row>
    <row r="130" spans="1:16" ht="22.5" x14ac:dyDescent="0.2">
      <c r="A130" s="309">
        <v>68</v>
      </c>
      <c r="B130" s="310" t="s">
        <v>329</v>
      </c>
      <c r="C130" s="311" t="s">
        <v>1102</v>
      </c>
      <c r="D130" s="312" t="s">
        <v>2021</v>
      </c>
      <c r="E130" s="313" t="s">
        <v>527</v>
      </c>
      <c r="F130" s="314">
        <v>30</v>
      </c>
      <c r="G130" s="315">
        <v>2.62</v>
      </c>
      <c r="H130" s="314"/>
      <c r="I130" s="314"/>
      <c r="J130" s="314"/>
      <c r="K130" s="315">
        <v>79</v>
      </c>
      <c r="L130" s="314"/>
      <c r="M130" s="314"/>
      <c r="N130" s="314"/>
      <c r="O130" s="314" t="s">
        <v>107</v>
      </c>
      <c r="P130" s="314" t="s">
        <v>107</v>
      </c>
    </row>
    <row r="131" spans="1:16" ht="22.5" x14ac:dyDescent="0.2">
      <c r="A131" s="309">
        <v>69</v>
      </c>
      <c r="B131" s="310" t="s">
        <v>337</v>
      </c>
      <c r="C131" s="311" t="s">
        <v>1102</v>
      </c>
      <c r="D131" s="312" t="s">
        <v>2022</v>
      </c>
      <c r="E131" s="313" t="s">
        <v>527</v>
      </c>
      <c r="F131" s="314">
        <v>24</v>
      </c>
      <c r="G131" s="315">
        <v>8.24</v>
      </c>
      <c r="H131" s="314"/>
      <c r="I131" s="314"/>
      <c r="J131" s="314"/>
      <c r="K131" s="315">
        <v>198</v>
      </c>
      <c r="L131" s="314"/>
      <c r="M131" s="314"/>
      <c r="N131" s="314"/>
      <c r="O131" s="314" t="s">
        <v>107</v>
      </c>
      <c r="P131" s="314" t="s">
        <v>107</v>
      </c>
    </row>
    <row r="132" spans="1:16" ht="22.5" x14ac:dyDescent="0.2">
      <c r="A132" s="309">
        <v>70</v>
      </c>
      <c r="B132" s="310" t="s">
        <v>341</v>
      </c>
      <c r="C132" s="311" t="s">
        <v>1102</v>
      </c>
      <c r="D132" s="312" t="s">
        <v>2023</v>
      </c>
      <c r="E132" s="313" t="s">
        <v>527</v>
      </c>
      <c r="F132" s="314">
        <v>24</v>
      </c>
      <c r="G132" s="315">
        <v>1.97</v>
      </c>
      <c r="H132" s="314"/>
      <c r="I132" s="314"/>
      <c r="J132" s="314"/>
      <c r="K132" s="315">
        <v>47</v>
      </c>
      <c r="L132" s="314"/>
      <c r="M132" s="314"/>
      <c r="N132" s="314"/>
      <c r="O132" s="314" t="s">
        <v>107</v>
      </c>
      <c r="P132" s="314" t="s">
        <v>107</v>
      </c>
    </row>
    <row r="133" spans="1:16" ht="22.5" x14ac:dyDescent="0.2">
      <c r="A133" s="309">
        <v>71</v>
      </c>
      <c r="B133" s="310" t="s">
        <v>716</v>
      </c>
      <c r="C133" s="311" t="s">
        <v>1102</v>
      </c>
      <c r="D133" s="312" t="s">
        <v>2024</v>
      </c>
      <c r="E133" s="313" t="s">
        <v>527</v>
      </c>
      <c r="F133" s="314">
        <v>24</v>
      </c>
      <c r="G133" s="315">
        <v>1.81</v>
      </c>
      <c r="H133" s="314"/>
      <c r="I133" s="314"/>
      <c r="J133" s="314"/>
      <c r="K133" s="315">
        <v>43</v>
      </c>
      <c r="L133" s="314"/>
      <c r="M133" s="314"/>
      <c r="N133" s="314"/>
      <c r="O133" s="314" t="s">
        <v>107</v>
      </c>
      <c r="P133" s="314" t="s">
        <v>107</v>
      </c>
    </row>
    <row r="134" spans="1:16" ht="22.5" x14ac:dyDescent="0.2">
      <c r="A134" s="309">
        <v>72</v>
      </c>
      <c r="B134" s="310" t="s">
        <v>723</v>
      </c>
      <c r="C134" s="311" t="s">
        <v>1102</v>
      </c>
      <c r="D134" s="312" t="s">
        <v>2025</v>
      </c>
      <c r="E134" s="313" t="s">
        <v>527</v>
      </c>
      <c r="F134" s="314">
        <v>20</v>
      </c>
      <c r="G134" s="315">
        <v>328.21</v>
      </c>
      <c r="H134" s="314"/>
      <c r="I134" s="314"/>
      <c r="J134" s="314"/>
      <c r="K134" s="315">
        <v>6564</v>
      </c>
      <c r="L134" s="314"/>
      <c r="M134" s="314"/>
      <c r="N134" s="314"/>
      <c r="O134" s="314" t="s">
        <v>107</v>
      </c>
      <c r="P134" s="314" t="s">
        <v>107</v>
      </c>
    </row>
    <row r="135" spans="1:16" ht="22.5" x14ac:dyDescent="0.2">
      <c r="A135" s="309">
        <v>73</v>
      </c>
      <c r="B135" s="310" t="s">
        <v>726</v>
      </c>
      <c r="C135" s="311" t="s">
        <v>1102</v>
      </c>
      <c r="D135" s="312" t="s">
        <v>2026</v>
      </c>
      <c r="E135" s="313" t="s">
        <v>527</v>
      </c>
      <c r="F135" s="314">
        <v>12</v>
      </c>
      <c r="G135" s="315">
        <v>302.14999999999998</v>
      </c>
      <c r="H135" s="314"/>
      <c r="I135" s="314"/>
      <c r="J135" s="314"/>
      <c r="K135" s="315">
        <v>3626</v>
      </c>
      <c r="L135" s="314"/>
      <c r="M135" s="314"/>
      <c r="N135" s="314"/>
      <c r="O135" s="314" t="s">
        <v>107</v>
      </c>
      <c r="P135" s="314" t="s">
        <v>107</v>
      </c>
    </row>
    <row r="136" spans="1:16" ht="33.75" x14ac:dyDescent="0.2">
      <c r="A136" s="309">
        <v>74</v>
      </c>
      <c r="B136" s="310" t="s">
        <v>727</v>
      </c>
      <c r="C136" s="311" t="s">
        <v>1102</v>
      </c>
      <c r="D136" s="312" t="s">
        <v>2027</v>
      </c>
      <c r="E136" s="313" t="s">
        <v>527</v>
      </c>
      <c r="F136" s="314">
        <v>18</v>
      </c>
      <c r="G136" s="315">
        <v>600.5</v>
      </c>
      <c r="H136" s="314"/>
      <c r="I136" s="314"/>
      <c r="J136" s="314"/>
      <c r="K136" s="315">
        <v>10809</v>
      </c>
      <c r="L136" s="314"/>
      <c r="M136" s="314"/>
      <c r="N136" s="314"/>
      <c r="O136" s="314" t="s">
        <v>107</v>
      </c>
      <c r="P136" s="314" t="s">
        <v>107</v>
      </c>
    </row>
    <row r="137" spans="1:16" ht="22.5" x14ac:dyDescent="0.2">
      <c r="A137" s="309">
        <v>75</v>
      </c>
      <c r="B137" s="310" t="s">
        <v>728</v>
      </c>
      <c r="C137" s="311" t="s">
        <v>1102</v>
      </c>
      <c r="D137" s="312" t="s">
        <v>2028</v>
      </c>
      <c r="E137" s="313" t="s">
        <v>527</v>
      </c>
      <c r="F137" s="314">
        <v>35</v>
      </c>
      <c r="G137" s="315">
        <v>283.18</v>
      </c>
      <c r="H137" s="314"/>
      <c r="I137" s="314"/>
      <c r="J137" s="314"/>
      <c r="K137" s="315">
        <v>9911</v>
      </c>
      <c r="L137" s="314"/>
      <c r="M137" s="314"/>
      <c r="N137" s="314"/>
      <c r="O137" s="314" t="s">
        <v>107</v>
      </c>
      <c r="P137" s="314" t="s">
        <v>107</v>
      </c>
    </row>
    <row r="138" spans="1:16" ht="22.5" x14ac:dyDescent="0.2">
      <c r="A138" s="309">
        <v>76</v>
      </c>
      <c r="B138" s="310" t="s">
        <v>733</v>
      </c>
      <c r="C138" s="311" t="s">
        <v>1102</v>
      </c>
      <c r="D138" s="312" t="s">
        <v>2029</v>
      </c>
      <c r="E138" s="313" t="s">
        <v>527</v>
      </c>
      <c r="F138" s="314">
        <v>24</v>
      </c>
      <c r="G138" s="315">
        <v>708.34</v>
      </c>
      <c r="H138" s="314"/>
      <c r="I138" s="314"/>
      <c r="J138" s="314"/>
      <c r="K138" s="315">
        <v>17000</v>
      </c>
      <c r="L138" s="314"/>
      <c r="M138" s="314"/>
      <c r="N138" s="314"/>
      <c r="O138" s="314" t="s">
        <v>107</v>
      </c>
      <c r="P138" s="314" t="s">
        <v>107</v>
      </c>
    </row>
    <row r="139" spans="1:16" ht="22.5" x14ac:dyDescent="0.2">
      <c r="A139" s="309">
        <v>77</v>
      </c>
      <c r="B139" s="310" t="s">
        <v>736</v>
      </c>
      <c r="C139" s="311" t="s">
        <v>1102</v>
      </c>
      <c r="D139" s="312" t="s">
        <v>2030</v>
      </c>
      <c r="E139" s="313" t="s">
        <v>527</v>
      </c>
      <c r="F139" s="314">
        <v>13</v>
      </c>
      <c r="G139" s="315">
        <v>282.55</v>
      </c>
      <c r="H139" s="314"/>
      <c r="I139" s="314"/>
      <c r="J139" s="314"/>
      <c r="K139" s="315">
        <v>3673</v>
      </c>
      <c r="L139" s="314"/>
      <c r="M139" s="314"/>
      <c r="N139" s="314"/>
      <c r="O139" s="314" t="s">
        <v>107</v>
      </c>
      <c r="P139" s="314" t="s">
        <v>107</v>
      </c>
    </row>
    <row r="140" spans="1:16" ht="33.75" x14ac:dyDescent="0.2">
      <c r="A140" s="309">
        <v>78</v>
      </c>
      <c r="B140" s="310" t="s">
        <v>739</v>
      </c>
      <c r="C140" s="311" t="s">
        <v>1102</v>
      </c>
      <c r="D140" s="312" t="s">
        <v>2031</v>
      </c>
      <c r="E140" s="313" t="s">
        <v>527</v>
      </c>
      <c r="F140" s="314">
        <v>18</v>
      </c>
      <c r="G140" s="315">
        <v>509.93</v>
      </c>
      <c r="H140" s="314"/>
      <c r="I140" s="314"/>
      <c r="J140" s="314"/>
      <c r="K140" s="315">
        <v>9179</v>
      </c>
      <c r="L140" s="314"/>
      <c r="M140" s="314"/>
      <c r="N140" s="314"/>
      <c r="O140" s="314" t="s">
        <v>107</v>
      </c>
      <c r="P140" s="314" t="s">
        <v>107</v>
      </c>
    </row>
    <row r="141" spans="1:16" ht="22.5" x14ac:dyDescent="0.2">
      <c r="A141" s="309">
        <v>79</v>
      </c>
      <c r="B141" s="310" t="s">
        <v>744</v>
      </c>
      <c r="C141" s="311" t="s">
        <v>1102</v>
      </c>
      <c r="D141" s="312" t="s">
        <v>2032</v>
      </c>
      <c r="E141" s="313" t="s">
        <v>527</v>
      </c>
      <c r="F141" s="314">
        <v>18</v>
      </c>
      <c r="G141" s="315">
        <v>11.49</v>
      </c>
      <c r="H141" s="314"/>
      <c r="I141" s="314"/>
      <c r="J141" s="314"/>
      <c r="K141" s="315">
        <v>207</v>
      </c>
      <c r="L141" s="314"/>
      <c r="M141" s="314"/>
      <c r="N141" s="314"/>
      <c r="O141" s="314" t="s">
        <v>107</v>
      </c>
      <c r="P141" s="314" t="s">
        <v>107</v>
      </c>
    </row>
    <row r="142" spans="1:16" ht="22.5" x14ac:dyDescent="0.2">
      <c r="A142" s="309">
        <v>80</v>
      </c>
      <c r="B142" s="310" t="s">
        <v>749</v>
      </c>
      <c r="C142" s="311" t="s">
        <v>1102</v>
      </c>
      <c r="D142" s="312" t="s">
        <v>2033</v>
      </c>
      <c r="E142" s="313" t="s">
        <v>527</v>
      </c>
      <c r="F142" s="314">
        <v>544</v>
      </c>
      <c r="G142" s="315">
        <v>5.18</v>
      </c>
      <c r="H142" s="314"/>
      <c r="I142" s="314"/>
      <c r="J142" s="314"/>
      <c r="K142" s="315">
        <v>2818</v>
      </c>
      <c r="L142" s="314"/>
      <c r="M142" s="314"/>
      <c r="N142" s="314"/>
      <c r="O142" s="314" t="s">
        <v>107</v>
      </c>
      <c r="P142" s="314" t="s">
        <v>107</v>
      </c>
    </row>
    <row r="143" spans="1:16" ht="22.5" x14ac:dyDescent="0.2">
      <c r="A143" s="309">
        <v>81</v>
      </c>
      <c r="B143" s="310" t="s">
        <v>750</v>
      </c>
      <c r="C143" s="311" t="s">
        <v>1102</v>
      </c>
      <c r="D143" s="312" t="s">
        <v>2034</v>
      </c>
      <c r="E143" s="313" t="s">
        <v>527</v>
      </c>
      <c r="F143" s="314">
        <v>64</v>
      </c>
      <c r="G143" s="315">
        <v>6.71</v>
      </c>
      <c r="H143" s="314"/>
      <c r="I143" s="314"/>
      <c r="J143" s="314"/>
      <c r="K143" s="315">
        <v>429</v>
      </c>
      <c r="L143" s="314"/>
      <c r="M143" s="314"/>
      <c r="N143" s="314"/>
      <c r="O143" s="314" t="s">
        <v>107</v>
      </c>
      <c r="P143" s="314" t="s">
        <v>107</v>
      </c>
    </row>
    <row r="144" spans="1:16" ht="22.5" x14ac:dyDescent="0.2">
      <c r="A144" s="309">
        <v>82</v>
      </c>
      <c r="B144" s="310" t="s">
        <v>753</v>
      </c>
      <c r="C144" s="311" t="s">
        <v>1102</v>
      </c>
      <c r="D144" s="312" t="s">
        <v>2035</v>
      </c>
      <c r="E144" s="313" t="s">
        <v>527</v>
      </c>
      <c r="F144" s="314">
        <v>36</v>
      </c>
      <c r="G144" s="315">
        <v>14.3</v>
      </c>
      <c r="H144" s="314"/>
      <c r="I144" s="314"/>
      <c r="J144" s="314"/>
      <c r="K144" s="315">
        <v>515</v>
      </c>
      <c r="L144" s="314"/>
      <c r="M144" s="314"/>
      <c r="N144" s="314"/>
      <c r="O144" s="314" t="s">
        <v>107</v>
      </c>
      <c r="P144" s="314" t="s">
        <v>107</v>
      </c>
    </row>
    <row r="145" spans="1:16" ht="33.75" x14ac:dyDescent="0.2">
      <c r="A145" s="309">
        <v>83</v>
      </c>
      <c r="B145" s="310" t="s">
        <v>758</v>
      </c>
      <c r="C145" s="311" t="s">
        <v>1102</v>
      </c>
      <c r="D145" s="312" t="s">
        <v>2036</v>
      </c>
      <c r="E145" s="313" t="s">
        <v>527</v>
      </c>
      <c r="F145" s="314">
        <v>48</v>
      </c>
      <c r="G145" s="315">
        <v>24.73</v>
      </c>
      <c r="H145" s="314"/>
      <c r="I145" s="314"/>
      <c r="J145" s="314"/>
      <c r="K145" s="315">
        <v>1187</v>
      </c>
      <c r="L145" s="314"/>
      <c r="M145" s="314"/>
      <c r="N145" s="314"/>
      <c r="O145" s="314" t="s">
        <v>107</v>
      </c>
      <c r="P145" s="314" t="s">
        <v>107</v>
      </c>
    </row>
    <row r="146" spans="1:16" ht="22.5" x14ac:dyDescent="0.2">
      <c r="A146" s="309">
        <v>84</v>
      </c>
      <c r="B146" s="310" t="s">
        <v>353</v>
      </c>
      <c r="C146" s="311" t="s">
        <v>1102</v>
      </c>
      <c r="D146" s="312" t="s">
        <v>2037</v>
      </c>
      <c r="E146" s="313" t="s">
        <v>527</v>
      </c>
      <c r="F146" s="314">
        <v>13</v>
      </c>
      <c r="G146" s="315">
        <v>7.98</v>
      </c>
      <c r="H146" s="314"/>
      <c r="I146" s="314"/>
      <c r="J146" s="314"/>
      <c r="K146" s="315">
        <v>104</v>
      </c>
      <c r="L146" s="314"/>
      <c r="M146" s="314"/>
      <c r="N146" s="314"/>
      <c r="O146" s="314" t="s">
        <v>107</v>
      </c>
      <c r="P146" s="314" t="s">
        <v>107</v>
      </c>
    </row>
    <row r="147" spans="1:16" ht="33.75" x14ac:dyDescent="0.2">
      <c r="A147" s="309">
        <v>85</v>
      </c>
      <c r="B147" s="310" t="s">
        <v>358</v>
      </c>
      <c r="C147" s="311" t="s">
        <v>1102</v>
      </c>
      <c r="D147" s="312" t="s">
        <v>2038</v>
      </c>
      <c r="E147" s="313" t="s">
        <v>527</v>
      </c>
      <c r="F147" s="314">
        <v>96</v>
      </c>
      <c r="G147" s="315">
        <v>12.28</v>
      </c>
      <c r="H147" s="314"/>
      <c r="I147" s="314"/>
      <c r="J147" s="314"/>
      <c r="K147" s="315">
        <v>1179</v>
      </c>
      <c r="L147" s="314"/>
      <c r="M147" s="314"/>
      <c r="N147" s="314"/>
      <c r="O147" s="314" t="s">
        <v>107</v>
      </c>
      <c r="P147" s="314" t="s">
        <v>107</v>
      </c>
    </row>
    <row r="148" spans="1:16" ht="33.75" x14ac:dyDescent="0.2">
      <c r="A148" s="309">
        <v>86</v>
      </c>
      <c r="B148" s="310" t="s">
        <v>364</v>
      </c>
      <c r="C148" s="311" t="s">
        <v>1102</v>
      </c>
      <c r="D148" s="312" t="s">
        <v>2039</v>
      </c>
      <c r="E148" s="313" t="s">
        <v>527</v>
      </c>
      <c r="F148" s="314">
        <v>42</v>
      </c>
      <c r="G148" s="315">
        <v>13.04</v>
      </c>
      <c r="H148" s="314"/>
      <c r="I148" s="314"/>
      <c r="J148" s="314"/>
      <c r="K148" s="315">
        <v>548</v>
      </c>
      <c r="L148" s="314"/>
      <c r="M148" s="314"/>
      <c r="N148" s="314"/>
      <c r="O148" s="314" t="s">
        <v>107</v>
      </c>
      <c r="P148" s="314" t="s">
        <v>107</v>
      </c>
    </row>
    <row r="149" spans="1:16" ht="33.75" x14ac:dyDescent="0.2">
      <c r="A149" s="309">
        <v>87</v>
      </c>
      <c r="B149" s="310" t="s">
        <v>368</v>
      </c>
      <c r="C149" s="311" t="s">
        <v>1102</v>
      </c>
      <c r="D149" s="312" t="s">
        <v>2040</v>
      </c>
      <c r="E149" s="313" t="s">
        <v>527</v>
      </c>
      <c r="F149" s="314">
        <v>4</v>
      </c>
      <c r="G149" s="315">
        <v>23.7</v>
      </c>
      <c r="H149" s="314"/>
      <c r="I149" s="314"/>
      <c r="J149" s="314"/>
      <c r="K149" s="315">
        <v>95</v>
      </c>
      <c r="L149" s="314"/>
      <c r="M149" s="314"/>
      <c r="N149" s="314"/>
      <c r="O149" s="314" t="s">
        <v>107</v>
      </c>
      <c r="P149" s="314" t="s">
        <v>107</v>
      </c>
    </row>
    <row r="150" spans="1:16" ht="33.75" x14ac:dyDescent="0.2">
      <c r="A150" s="309">
        <v>88</v>
      </c>
      <c r="B150" s="310" t="s">
        <v>371</v>
      </c>
      <c r="C150" s="311" t="s">
        <v>1102</v>
      </c>
      <c r="D150" s="312" t="s">
        <v>2041</v>
      </c>
      <c r="E150" s="313" t="s">
        <v>527</v>
      </c>
      <c r="F150" s="314">
        <v>1</v>
      </c>
      <c r="G150" s="315">
        <v>24.83</v>
      </c>
      <c r="H150" s="314"/>
      <c r="I150" s="314"/>
      <c r="J150" s="314"/>
      <c r="K150" s="315">
        <v>25</v>
      </c>
      <c r="L150" s="314"/>
      <c r="M150" s="314"/>
      <c r="N150" s="314"/>
      <c r="O150" s="314" t="s">
        <v>107</v>
      </c>
      <c r="P150" s="314" t="s">
        <v>107</v>
      </c>
    </row>
    <row r="151" spans="1:16" ht="22.5" x14ac:dyDescent="0.2">
      <c r="A151" s="309">
        <v>89</v>
      </c>
      <c r="B151" s="310" t="s">
        <v>372</v>
      </c>
      <c r="C151" s="311" t="s">
        <v>1102</v>
      </c>
      <c r="D151" s="312" t="s">
        <v>2042</v>
      </c>
      <c r="E151" s="313" t="s">
        <v>527</v>
      </c>
      <c r="F151" s="314">
        <v>96</v>
      </c>
      <c r="G151" s="315">
        <v>10.39</v>
      </c>
      <c r="H151" s="314"/>
      <c r="I151" s="314"/>
      <c r="J151" s="314"/>
      <c r="K151" s="315">
        <v>997</v>
      </c>
      <c r="L151" s="314"/>
      <c r="M151" s="314"/>
      <c r="N151" s="314"/>
      <c r="O151" s="314" t="s">
        <v>107</v>
      </c>
      <c r="P151" s="314" t="s">
        <v>107</v>
      </c>
    </row>
    <row r="152" spans="1:16" ht="22.5" x14ac:dyDescent="0.2">
      <c r="A152" s="309">
        <v>90</v>
      </c>
      <c r="B152" s="310" t="s">
        <v>378</v>
      </c>
      <c r="C152" s="311" t="s">
        <v>1102</v>
      </c>
      <c r="D152" s="312" t="s">
        <v>2043</v>
      </c>
      <c r="E152" s="313" t="s">
        <v>527</v>
      </c>
      <c r="F152" s="314">
        <v>42</v>
      </c>
      <c r="G152" s="315">
        <v>9.11</v>
      </c>
      <c r="H152" s="314"/>
      <c r="I152" s="314"/>
      <c r="J152" s="314"/>
      <c r="K152" s="315">
        <v>383</v>
      </c>
      <c r="L152" s="314"/>
      <c r="M152" s="314"/>
      <c r="N152" s="314"/>
      <c r="O152" s="314" t="s">
        <v>107</v>
      </c>
      <c r="P152" s="314" t="s">
        <v>107</v>
      </c>
    </row>
    <row r="153" spans="1:16" ht="22.5" x14ac:dyDescent="0.2">
      <c r="A153" s="309">
        <v>91</v>
      </c>
      <c r="B153" s="310" t="s">
        <v>381</v>
      </c>
      <c r="C153" s="311" t="s">
        <v>1102</v>
      </c>
      <c r="D153" s="312" t="s">
        <v>2044</v>
      </c>
      <c r="E153" s="313" t="s">
        <v>527</v>
      </c>
      <c r="F153" s="314">
        <v>2</v>
      </c>
      <c r="G153" s="315">
        <v>19.82</v>
      </c>
      <c r="H153" s="314"/>
      <c r="I153" s="314"/>
      <c r="J153" s="314"/>
      <c r="K153" s="315">
        <v>40</v>
      </c>
      <c r="L153" s="314"/>
      <c r="M153" s="314"/>
      <c r="N153" s="314"/>
      <c r="O153" s="314" t="s">
        <v>107</v>
      </c>
      <c r="P153" s="314" t="s">
        <v>107</v>
      </c>
    </row>
    <row r="154" spans="1:16" ht="22.5" x14ac:dyDescent="0.2">
      <c r="A154" s="309">
        <v>92</v>
      </c>
      <c r="B154" s="310" t="s">
        <v>533</v>
      </c>
      <c r="C154" s="311" t="s">
        <v>1102</v>
      </c>
      <c r="D154" s="312" t="s">
        <v>2045</v>
      </c>
      <c r="E154" s="313" t="s">
        <v>527</v>
      </c>
      <c r="F154" s="314">
        <v>4</v>
      </c>
      <c r="G154" s="315">
        <v>32.81</v>
      </c>
      <c r="H154" s="314"/>
      <c r="I154" s="314"/>
      <c r="J154" s="314"/>
      <c r="K154" s="315">
        <v>131</v>
      </c>
      <c r="L154" s="314"/>
      <c r="M154" s="314"/>
      <c r="N154" s="314"/>
      <c r="O154" s="314" t="s">
        <v>107</v>
      </c>
      <c r="P154" s="314" t="s">
        <v>107</v>
      </c>
    </row>
    <row r="155" spans="1:16" ht="67.5" x14ac:dyDescent="0.2">
      <c r="A155" s="309">
        <v>93</v>
      </c>
      <c r="B155" s="310" t="s">
        <v>536</v>
      </c>
      <c r="C155" s="311" t="s">
        <v>2046</v>
      </c>
      <c r="D155" s="312" t="s">
        <v>2047</v>
      </c>
      <c r="E155" s="313" t="s">
        <v>1968</v>
      </c>
      <c r="F155" s="314" t="s">
        <v>1927</v>
      </c>
      <c r="G155" s="315">
        <v>3306.75</v>
      </c>
      <c r="H155" s="314"/>
      <c r="I155" s="314"/>
      <c r="J155" s="314"/>
      <c r="K155" s="315">
        <v>347</v>
      </c>
      <c r="L155" s="314"/>
      <c r="M155" s="314"/>
      <c r="N155" s="314"/>
      <c r="O155" s="314" t="s">
        <v>107</v>
      </c>
      <c r="P155" s="314" t="s">
        <v>107</v>
      </c>
    </row>
    <row r="156" spans="1:16" ht="67.5" x14ac:dyDescent="0.2">
      <c r="A156" s="309">
        <v>94</v>
      </c>
      <c r="B156" s="310" t="s">
        <v>539</v>
      </c>
      <c r="C156" s="311" t="s">
        <v>2048</v>
      </c>
      <c r="D156" s="312" t="s">
        <v>2049</v>
      </c>
      <c r="E156" s="313" t="s">
        <v>1968</v>
      </c>
      <c r="F156" s="314" t="s">
        <v>2050</v>
      </c>
      <c r="G156" s="315">
        <v>6194.02</v>
      </c>
      <c r="H156" s="314"/>
      <c r="I156" s="314"/>
      <c r="J156" s="314"/>
      <c r="K156" s="315">
        <v>11273</v>
      </c>
      <c r="L156" s="314"/>
      <c r="M156" s="314"/>
      <c r="N156" s="314"/>
      <c r="O156" s="314" t="s">
        <v>107</v>
      </c>
      <c r="P156" s="314" t="s">
        <v>107</v>
      </c>
    </row>
    <row r="157" spans="1:16" ht="67.5" x14ac:dyDescent="0.2">
      <c r="A157" s="309">
        <v>95</v>
      </c>
      <c r="B157" s="310" t="s">
        <v>784</v>
      </c>
      <c r="C157" s="311" t="s">
        <v>2051</v>
      </c>
      <c r="D157" s="312" t="s">
        <v>2052</v>
      </c>
      <c r="E157" s="313" t="s">
        <v>1968</v>
      </c>
      <c r="F157" s="314" t="s">
        <v>2053</v>
      </c>
      <c r="G157" s="315">
        <v>7450.46</v>
      </c>
      <c r="H157" s="314"/>
      <c r="I157" s="314"/>
      <c r="J157" s="314"/>
      <c r="K157" s="315">
        <v>8345</v>
      </c>
      <c r="L157" s="314"/>
      <c r="M157" s="314"/>
      <c r="N157" s="314"/>
      <c r="O157" s="314" t="s">
        <v>107</v>
      </c>
      <c r="P157" s="314" t="s">
        <v>107</v>
      </c>
    </row>
    <row r="158" spans="1:16" ht="67.5" x14ac:dyDescent="0.2">
      <c r="A158" s="309">
        <v>96</v>
      </c>
      <c r="B158" s="310" t="s">
        <v>785</v>
      </c>
      <c r="C158" s="311" t="s">
        <v>2054</v>
      </c>
      <c r="D158" s="312" t="s">
        <v>2055</v>
      </c>
      <c r="E158" s="313" t="s">
        <v>1968</v>
      </c>
      <c r="F158" s="314" t="s">
        <v>2056</v>
      </c>
      <c r="G158" s="315">
        <v>6578.95</v>
      </c>
      <c r="H158" s="314"/>
      <c r="I158" s="314"/>
      <c r="J158" s="314"/>
      <c r="K158" s="315">
        <v>875</v>
      </c>
      <c r="L158" s="314"/>
      <c r="M158" s="314"/>
      <c r="N158" s="314"/>
      <c r="O158" s="314" t="s">
        <v>107</v>
      </c>
      <c r="P158" s="314" t="s">
        <v>107</v>
      </c>
    </row>
    <row r="159" spans="1:16" ht="67.5" x14ac:dyDescent="0.2">
      <c r="A159" s="309">
        <v>97</v>
      </c>
      <c r="B159" s="310" t="s">
        <v>788</v>
      </c>
      <c r="C159" s="311" t="s">
        <v>2057</v>
      </c>
      <c r="D159" s="312" t="s">
        <v>2058</v>
      </c>
      <c r="E159" s="313" t="s">
        <v>1968</v>
      </c>
      <c r="F159" s="314" t="s">
        <v>2059</v>
      </c>
      <c r="G159" s="315">
        <v>10568.4</v>
      </c>
      <c r="H159" s="314"/>
      <c r="I159" s="314"/>
      <c r="J159" s="314"/>
      <c r="K159" s="315">
        <v>185</v>
      </c>
      <c r="L159" s="314"/>
      <c r="M159" s="314"/>
      <c r="N159" s="314"/>
      <c r="O159" s="314" t="s">
        <v>107</v>
      </c>
      <c r="P159" s="314" t="s">
        <v>107</v>
      </c>
    </row>
    <row r="160" spans="1:16" ht="67.5" x14ac:dyDescent="0.2">
      <c r="A160" s="309">
        <v>98</v>
      </c>
      <c r="B160" s="310" t="s">
        <v>789</v>
      </c>
      <c r="C160" s="311" t="s">
        <v>2060</v>
      </c>
      <c r="D160" s="312" t="s">
        <v>2061</v>
      </c>
      <c r="E160" s="313" t="s">
        <v>1968</v>
      </c>
      <c r="F160" s="314" t="s">
        <v>2062</v>
      </c>
      <c r="G160" s="315">
        <v>15793.9</v>
      </c>
      <c r="H160" s="314"/>
      <c r="I160" s="314"/>
      <c r="J160" s="314"/>
      <c r="K160" s="315">
        <v>332</v>
      </c>
      <c r="L160" s="314"/>
      <c r="M160" s="314"/>
      <c r="N160" s="314"/>
      <c r="O160" s="314" t="s">
        <v>107</v>
      </c>
      <c r="P160" s="314" t="s">
        <v>107</v>
      </c>
    </row>
    <row r="161" spans="1:16" ht="67.5" x14ac:dyDescent="0.2">
      <c r="A161" s="309">
        <v>99</v>
      </c>
      <c r="B161" s="310" t="s">
        <v>385</v>
      </c>
      <c r="C161" s="311" t="s">
        <v>2063</v>
      </c>
      <c r="D161" s="312" t="s">
        <v>2064</v>
      </c>
      <c r="E161" s="313" t="s">
        <v>1968</v>
      </c>
      <c r="F161" s="314" t="s">
        <v>2065</v>
      </c>
      <c r="G161" s="315">
        <v>24442.99</v>
      </c>
      <c r="H161" s="314"/>
      <c r="I161" s="314"/>
      <c r="J161" s="314"/>
      <c r="K161" s="315">
        <v>4620</v>
      </c>
      <c r="L161" s="314"/>
      <c r="M161" s="314"/>
      <c r="N161" s="314"/>
      <c r="O161" s="314" t="s">
        <v>107</v>
      </c>
      <c r="P161" s="314" t="s">
        <v>107</v>
      </c>
    </row>
    <row r="162" spans="1:16" ht="67.5" x14ac:dyDescent="0.2">
      <c r="A162" s="309">
        <v>100</v>
      </c>
      <c r="B162" s="310" t="s">
        <v>387</v>
      </c>
      <c r="C162" s="311" t="s">
        <v>2066</v>
      </c>
      <c r="D162" s="312" t="s">
        <v>2067</v>
      </c>
      <c r="E162" s="313" t="s">
        <v>1968</v>
      </c>
      <c r="F162" s="314" t="s">
        <v>2068</v>
      </c>
      <c r="G162" s="315">
        <v>134497.43</v>
      </c>
      <c r="H162" s="314"/>
      <c r="I162" s="314"/>
      <c r="J162" s="314"/>
      <c r="K162" s="315">
        <v>8473</v>
      </c>
      <c r="L162" s="314"/>
      <c r="M162" s="314"/>
      <c r="N162" s="314"/>
      <c r="O162" s="314" t="s">
        <v>107</v>
      </c>
      <c r="P162" s="314" t="s">
        <v>107</v>
      </c>
    </row>
    <row r="163" spans="1:16" ht="22.5" x14ac:dyDescent="0.2">
      <c r="A163" s="309">
        <v>101</v>
      </c>
      <c r="B163" s="310" t="s">
        <v>390</v>
      </c>
      <c r="C163" s="311" t="s">
        <v>1102</v>
      </c>
      <c r="D163" s="312" t="s">
        <v>2069</v>
      </c>
      <c r="E163" s="313" t="s">
        <v>1014</v>
      </c>
      <c r="F163" s="314" t="s">
        <v>2070</v>
      </c>
      <c r="G163" s="315">
        <v>6.73</v>
      </c>
      <c r="H163" s="314"/>
      <c r="I163" s="314"/>
      <c r="J163" s="314"/>
      <c r="K163" s="315">
        <v>3439</v>
      </c>
      <c r="L163" s="314"/>
      <c r="M163" s="314"/>
      <c r="N163" s="314"/>
      <c r="O163" s="314" t="s">
        <v>107</v>
      </c>
      <c r="P163" s="314" t="s">
        <v>107</v>
      </c>
    </row>
    <row r="164" spans="1:16" ht="22.5" x14ac:dyDescent="0.2">
      <c r="A164" s="309">
        <v>102</v>
      </c>
      <c r="B164" s="310" t="s">
        <v>391</v>
      </c>
      <c r="C164" s="311" t="s">
        <v>1102</v>
      </c>
      <c r="D164" s="312" t="s">
        <v>2071</v>
      </c>
      <c r="E164" s="313" t="s">
        <v>1014</v>
      </c>
      <c r="F164" s="314" t="s">
        <v>2072</v>
      </c>
      <c r="G164" s="315">
        <v>14.67</v>
      </c>
      <c r="H164" s="314"/>
      <c r="I164" s="314"/>
      <c r="J164" s="314"/>
      <c r="K164" s="315">
        <v>205</v>
      </c>
      <c r="L164" s="314"/>
      <c r="M164" s="314"/>
      <c r="N164" s="314"/>
      <c r="O164" s="314" t="s">
        <v>107</v>
      </c>
      <c r="P164" s="314" t="s">
        <v>107</v>
      </c>
    </row>
    <row r="165" spans="1:16" ht="45" x14ac:dyDescent="0.2">
      <c r="A165" s="309">
        <v>103</v>
      </c>
      <c r="B165" s="310" t="s">
        <v>392</v>
      </c>
      <c r="C165" s="311" t="s">
        <v>2073</v>
      </c>
      <c r="D165" s="312" t="s">
        <v>2074</v>
      </c>
      <c r="E165" s="313" t="s">
        <v>1968</v>
      </c>
      <c r="F165" s="314" t="s">
        <v>1927</v>
      </c>
      <c r="G165" s="315">
        <v>2002.45</v>
      </c>
      <c r="H165" s="314"/>
      <c r="I165" s="314"/>
      <c r="J165" s="314"/>
      <c r="K165" s="315">
        <v>210</v>
      </c>
      <c r="L165" s="314"/>
      <c r="M165" s="314"/>
      <c r="N165" s="314"/>
      <c r="O165" s="314" t="s">
        <v>107</v>
      </c>
      <c r="P165" s="314" t="s">
        <v>107</v>
      </c>
    </row>
    <row r="166" spans="1:16" ht="22.5" x14ac:dyDescent="0.2">
      <c r="A166" s="309">
        <v>104</v>
      </c>
      <c r="B166" s="310" t="s">
        <v>395</v>
      </c>
      <c r="C166" s="311" t="s">
        <v>1102</v>
      </c>
      <c r="D166" s="312" t="s">
        <v>2075</v>
      </c>
      <c r="E166" s="313" t="s">
        <v>1014</v>
      </c>
      <c r="F166" s="314" t="s">
        <v>2076</v>
      </c>
      <c r="G166" s="315">
        <v>0.99</v>
      </c>
      <c r="H166" s="314"/>
      <c r="I166" s="314"/>
      <c r="J166" s="314"/>
      <c r="K166" s="315">
        <v>2100</v>
      </c>
      <c r="L166" s="314"/>
      <c r="M166" s="314"/>
      <c r="N166" s="314"/>
      <c r="O166" s="314" t="s">
        <v>107</v>
      </c>
      <c r="P166" s="314" t="s">
        <v>107</v>
      </c>
    </row>
    <row r="167" spans="1:16" ht="22.5" x14ac:dyDescent="0.2">
      <c r="A167" s="309">
        <v>105</v>
      </c>
      <c r="B167" s="310" t="s">
        <v>396</v>
      </c>
      <c r="C167" s="311" t="s">
        <v>1102</v>
      </c>
      <c r="D167" s="312" t="s">
        <v>2077</v>
      </c>
      <c r="E167" s="313" t="s">
        <v>1014</v>
      </c>
      <c r="F167" s="314" t="s">
        <v>2078</v>
      </c>
      <c r="G167" s="315">
        <v>1.05</v>
      </c>
      <c r="H167" s="314"/>
      <c r="I167" s="314"/>
      <c r="J167" s="314"/>
      <c r="K167" s="315">
        <v>956</v>
      </c>
      <c r="L167" s="314"/>
      <c r="M167" s="314"/>
      <c r="N167" s="314"/>
      <c r="O167" s="314" t="s">
        <v>107</v>
      </c>
      <c r="P167" s="314" t="s">
        <v>107</v>
      </c>
    </row>
    <row r="168" spans="1:16" ht="22.5" x14ac:dyDescent="0.2">
      <c r="A168" s="309">
        <v>106</v>
      </c>
      <c r="B168" s="310" t="s">
        <v>397</v>
      </c>
      <c r="C168" s="311" t="s">
        <v>1102</v>
      </c>
      <c r="D168" s="312" t="s">
        <v>2079</v>
      </c>
      <c r="E168" s="313" t="s">
        <v>1014</v>
      </c>
      <c r="F168" s="314" t="s">
        <v>2080</v>
      </c>
      <c r="G168" s="315">
        <v>1.42</v>
      </c>
      <c r="H168" s="314"/>
      <c r="I168" s="314"/>
      <c r="J168" s="314"/>
      <c r="K168" s="315">
        <v>234</v>
      </c>
      <c r="L168" s="314"/>
      <c r="M168" s="314"/>
      <c r="N168" s="314"/>
      <c r="O168" s="314" t="s">
        <v>107</v>
      </c>
      <c r="P168" s="314" t="s">
        <v>107</v>
      </c>
    </row>
    <row r="169" spans="1:16" ht="22.5" x14ac:dyDescent="0.2">
      <c r="A169" s="309">
        <v>107</v>
      </c>
      <c r="B169" s="310" t="s">
        <v>542</v>
      </c>
      <c r="C169" s="311" t="s">
        <v>1102</v>
      </c>
      <c r="D169" s="312" t="s">
        <v>2081</v>
      </c>
      <c r="E169" s="313" t="s">
        <v>1014</v>
      </c>
      <c r="F169" s="314" t="s">
        <v>2082</v>
      </c>
      <c r="G169" s="315">
        <v>2.73</v>
      </c>
      <c r="H169" s="314"/>
      <c r="I169" s="314"/>
      <c r="J169" s="314"/>
      <c r="K169" s="315">
        <v>420</v>
      </c>
      <c r="L169" s="314"/>
      <c r="M169" s="314"/>
      <c r="N169" s="314"/>
      <c r="O169" s="314" t="s">
        <v>107</v>
      </c>
      <c r="P169" s="314" t="s">
        <v>107</v>
      </c>
    </row>
    <row r="170" spans="1:16" ht="22.5" x14ac:dyDescent="0.2">
      <c r="A170" s="309">
        <v>108</v>
      </c>
      <c r="B170" s="310" t="s">
        <v>545</v>
      </c>
      <c r="C170" s="311" t="s">
        <v>1102</v>
      </c>
      <c r="D170" s="312" t="s">
        <v>2083</v>
      </c>
      <c r="E170" s="313" t="s">
        <v>1014</v>
      </c>
      <c r="F170" s="314" t="s">
        <v>2084</v>
      </c>
      <c r="G170" s="315">
        <v>14.42</v>
      </c>
      <c r="H170" s="314"/>
      <c r="I170" s="314"/>
      <c r="J170" s="314"/>
      <c r="K170" s="315">
        <v>808</v>
      </c>
      <c r="L170" s="314"/>
      <c r="M170" s="314"/>
      <c r="N170" s="314"/>
      <c r="O170" s="314" t="s">
        <v>107</v>
      </c>
      <c r="P170" s="314" t="s">
        <v>107</v>
      </c>
    </row>
    <row r="171" spans="1:16" ht="22.5" x14ac:dyDescent="0.2">
      <c r="A171" s="309">
        <v>109</v>
      </c>
      <c r="B171" s="310" t="s">
        <v>546</v>
      </c>
      <c r="C171" s="311" t="s">
        <v>1102</v>
      </c>
      <c r="D171" s="312" t="s">
        <v>2085</v>
      </c>
      <c r="E171" s="313" t="s">
        <v>1014</v>
      </c>
      <c r="F171" s="314" t="s">
        <v>2086</v>
      </c>
      <c r="G171" s="315">
        <v>18.329999999999998</v>
      </c>
      <c r="H171" s="314"/>
      <c r="I171" s="314"/>
      <c r="J171" s="314"/>
      <c r="K171" s="315">
        <v>1155</v>
      </c>
      <c r="L171" s="314"/>
      <c r="M171" s="314"/>
      <c r="N171" s="314"/>
      <c r="O171" s="314" t="s">
        <v>107</v>
      </c>
      <c r="P171" s="314" t="s">
        <v>107</v>
      </c>
    </row>
    <row r="172" spans="1:16" ht="22.5" x14ac:dyDescent="0.2">
      <c r="A172" s="309">
        <v>110</v>
      </c>
      <c r="B172" s="310" t="s">
        <v>813</v>
      </c>
      <c r="C172" s="311" t="s">
        <v>1102</v>
      </c>
      <c r="D172" s="312" t="s">
        <v>2087</v>
      </c>
      <c r="E172" s="313" t="s">
        <v>1014</v>
      </c>
      <c r="F172" s="314" t="s">
        <v>2088</v>
      </c>
      <c r="G172" s="315">
        <v>59.07</v>
      </c>
      <c r="H172" s="314"/>
      <c r="I172" s="314"/>
      <c r="J172" s="314"/>
      <c r="K172" s="315">
        <v>620</v>
      </c>
      <c r="L172" s="314"/>
      <c r="M172" s="314"/>
      <c r="N172" s="314"/>
      <c r="O172" s="314" t="s">
        <v>107</v>
      </c>
      <c r="P172" s="314" t="s">
        <v>107</v>
      </c>
    </row>
    <row r="173" spans="1:16" ht="22.5" x14ac:dyDescent="0.2">
      <c r="A173" s="309">
        <v>111</v>
      </c>
      <c r="B173" s="310" t="s">
        <v>817</v>
      </c>
      <c r="C173" s="311" t="s">
        <v>1102</v>
      </c>
      <c r="D173" s="312" t="s">
        <v>2089</v>
      </c>
      <c r="E173" s="313" t="s">
        <v>527</v>
      </c>
      <c r="F173" s="314" t="s">
        <v>2090</v>
      </c>
      <c r="G173" s="315">
        <v>4.1399999999999997</v>
      </c>
      <c r="H173" s="314"/>
      <c r="I173" s="314"/>
      <c r="J173" s="314"/>
      <c r="K173" s="315">
        <v>869</v>
      </c>
      <c r="L173" s="314"/>
      <c r="M173" s="314"/>
      <c r="N173" s="314"/>
      <c r="O173" s="314" t="s">
        <v>107</v>
      </c>
      <c r="P173" s="314" t="s">
        <v>107</v>
      </c>
    </row>
    <row r="174" spans="1:16" ht="22.5" x14ac:dyDescent="0.2">
      <c r="A174" s="309">
        <v>112</v>
      </c>
      <c r="B174" s="310" t="s">
        <v>822</v>
      </c>
      <c r="C174" s="311" t="s">
        <v>1102</v>
      </c>
      <c r="D174" s="312" t="s">
        <v>2091</v>
      </c>
      <c r="E174" s="313" t="s">
        <v>527</v>
      </c>
      <c r="F174" s="314" t="s">
        <v>2072</v>
      </c>
      <c r="G174" s="315">
        <v>2.16</v>
      </c>
      <c r="H174" s="314"/>
      <c r="I174" s="314"/>
      <c r="J174" s="314"/>
      <c r="K174" s="315">
        <v>30</v>
      </c>
      <c r="L174" s="314"/>
      <c r="M174" s="314"/>
      <c r="N174" s="314"/>
      <c r="O174" s="314" t="s">
        <v>107</v>
      </c>
      <c r="P174" s="314" t="s">
        <v>107</v>
      </c>
    </row>
    <row r="175" spans="1:16" ht="22.5" x14ac:dyDescent="0.2">
      <c r="A175" s="309">
        <v>113</v>
      </c>
      <c r="B175" s="310" t="s">
        <v>823</v>
      </c>
      <c r="C175" s="311" t="s">
        <v>1102</v>
      </c>
      <c r="D175" s="312" t="s">
        <v>2092</v>
      </c>
      <c r="E175" s="313" t="s">
        <v>1014</v>
      </c>
      <c r="F175" s="314" t="s">
        <v>2093</v>
      </c>
      <c r="G175" s="315">
        <v>92.81</v>
      </c>
      <c r="H175" s="314"/>
      <c r="I175" s="314"/>
      <c r="J175" s="314"/>
      <c r="K175" s="315">
        <v>6497</v>
      </c>
      <c r="L175" s="314"/>
      <c r="M175" s="314"/>
      <c r="N175" s="314"/>
      <c r="O175" s="314" t="s">
        <v>107</v>
      </c>
      <c r="P175" s="314" t="s">
        <v>107</v>
      </c>
    </row>
    <row r="176" spans="1:16" ht="22.5" x14ac:dyDescent="0.2">
      <c r="A176" s="309">
        <v>114</v>
      </c>
      <c r="B176" s="310" t="s">
        <v>399</v>
      </c>
      <c r="C176" s="311" t="s">
        <v>1102</v>
      </c>
      <c r="D176" s="312" t="s">
        <v>2094</v>
      </c>
      <c r="E176" s="313" t="s">
        <v>1014</v>
      </c>
      <c r="F176" s="314" t="s">
        <v>2090</v>
      </c>
      <c r="G176" s="315">
        <v>2.44</v>
      </c>
      <c r="H176" s="314"/>
      <c r="I176" s="314"/>
      <c r="J176" s="314"/>
      <c r="K176" s="315">
        <v>512</v>
      </c>
      <c r="L176" s="314"/>
      <c r="M176" s="314"/>
      <c r="N176" s="314"/>
      <c r="O176" s="314" t="s">
        <v>107</v>
      </c>
      <c r="P176" s="314" t="s">
        <v>107</v>
      </c>
    </row>
    <row r="177" spans="1:16" ht="22.5" x14ac:dyDescent="0.2">
      <c r="A177" s="309">
        <v>115</v>
      </c>
      <c r="B177" s="310" t="s">
        <v>401</v>
      </c>
      <c r="C177" s="311" t="s">
        <v>1102</v>
      </c>
      <c r="D177" s="312" t="s">
        <v>2095</v>
      </c>
      <c r="E177" s="313" t="s">
        <v>1014</v>
      </c>
      <c r="F177" s="314" t="s">
        <v>2096</v>
      </c>
      <c r="G177" s="315">
        <v>1.61</v>
      </c>
      <c r="H177" s="314"/>
      <c r="I177" s="314"/>
      <c r="J177" s="314"/>
      <c r="K177" s="315">
        <v>507</v>
      </c>
      <c r="L177" s="314"/>
      <c r="M177" s="314"/>
      <c r="N177" s="314"/>
      <c r="O177" s="314" t="s">
        <v>107</v>
      </c>
      <c r="P177" s="314" t="s">
        <v>107</v>
      </c>
    </row>
    <row r="178" spans="1:16" ht="56.25" x14ac:dyDescent="0.2">
      <c r="A178" s="309">
        <v>116</v>
      </c>
      <c r="B178" s="310" t="s">
        <v>404</v>
      </c>
      <c r="C178" s="311" t="s">
        <v>2097</v>
      </c>
      <c r="D178" s="312" t="s">
        <v>2098</v>
      </c>
      <c r="E178" s="313" t="s">
        <v>1014</v>
      </c>
      <c r="F178" s="314" t="s">
        <v>2099</v>
      </c>
      <c r="G178" s="315">
        <v>30.93</v>
      </c>
      <c r="H178" s="314"/>
      <c r="I178" s="314"/>
      <c r="J178" s="314"/>
      <c r="K178" s="315">
        <v>217</v>
      </c>
      <c r="L178" s="314"/>
      <c r="M178" s="314"/>
      <c r="N178" s="314"/>
      <c r="O178" s="314" t="s">
        <v>107</v>
      </c>
      <c r="P178" s="314" t="s">
        <v>107</v>
      </c>
    </row>
    <row r="179" spans="1:16" ht="33.75" x14ac:dyDescent="0.2">
      <c r="A179" s="309">
        <v>117</v>
      </c>
      <c r="B179" s="310" t="s">
        <v>405</v>
      </c>
      <c r="C179" s="311" t="s">
        <v>1102</v>
      </c>
      <c r="D179" s="312" t="s">
        <v>2100</v>
      </c>
      <c r="E179" s="313" t="s">
        <v>527</v>
      </c>
      <c r="F179" s="314" t="s">
        <v>2084</v>
      </c>
      <c r="G179" s="315">
        <v>96.82</v>
      </c>
      <c r="H179" s="314"/>
      <c r="I179" s="314"/>
      <c r="J179" s="314"/>
      <c r="K179" s="315">
        <v>5422</v>
      </c>
      <c r="L179" s="314"/>
      <c r="M179" s="314"/>
      <c r="N179" s="314"/>
      <c r="O179" s="314" t="s">
        <v>107</v>
      </c>
      <c r="P179" s="314" t="s">
        <v>107</v>
      </c>
    </row>
    <row r="180" spans="1:16" ht="33.75" x14ac:dyDescent="0.2">
      <c r="A180" s="309">
        <v>118</v>
      </c>
      <c r="B180" s="310" t="s">
        <v>406</v>
      </c>
      <c r="C180" s="311" t="s">
        <v>1102</v>
      </c>
      <c r="D180" s="312" t="s">
        <v>2101</v>
      </c>
      <c r="E180" s="313" t="s">
        <v>527</v>
      </c>
      <c r="F180" s="314" t="s">
        <v>2102</v>
      </c>
      <c r="G180" s="315">
        <v>7.35</v>
      </c>
      <c r="H180" s="314"/>
      <c r="I180" s="314"/>
      <c r="J180" s="314"/>
      <c r="K180" s="315">
        <v>3087</v>
      </c>
      <c r="L180" s="314"/>
      <c r="M180" s="314"/>
      <c r="N180" s="314"/>
      <c r="O180" s="314" t="s">
        <v>107</v>
      </c>
      <c r="P180" s="314" t="s">
        <v>107</v>
      </c>
    </row>
    <row r="181" spans="1:16" ht="33.75" x14ac:dyDescent="0.2">
      <c r="A181" s="309">
        <v>119</v>
      </c>
      <c r="B181" s="310" t="s">
        <v>407</v>
      </c>
      <c r="C181" s="311" t="s">
        <v>1102</v>
      </c>
      <c r="D181" s="312" t="s">
        <v>2103</v>
      </c>
      <c r="E181" s="313" t="s">
        <v>834</v>
      </c>
      <c r="F181" s="314" t="s">
        <v>2104</v>
      </c>
      <c r="G181" s="315">
        <v>147.66999999999999</v>
      </c>
      <c r="H181" s="314"/>
      <c r="I181" s="314"/>
      <c r="J181" s="314"/>
      <c r="K181" s="315">
        <v>517</v>
      </c>
      <c r="L181" s="314"/>
      <c r="M181" s="314"/>
      <c r="N181" s="314"/>
      <c r="O181" s="314" t="s">
        <v>107</v>
      </c>
      <c r="P181" s="314" t="s">
        <v>107</v>
      </c>
    </row>
    <row r="182" spans="1:16" x14ac:dyDescent="0.2">
      <c r="A182" s="646" t="s">
        <v>460</v>
      </c>
      <c r="B182" s="645"/>
      <c r="C182" s="645"/>
      <c r="D182" s="645"/>
      <c r="E182" s="645"/>
      <c r="F182" s="645"/>
      <c r="G182" s="645"/>
      <c r="H182" s="645"/>
      <c r="I182" s="645"/>
      <c r="J182" s="645"/>
      <c r="K182" s="314">
        <v>157630</v>
      </c>
      <c r="L182" s="314"/>
      <c r="M182" s="314"/>
      <c r="N182" s="314"/>
      <c r="O182" s="314"/>
      <c r="P182" s="314"/>
    </row>
    <row r="183" spans="1:16" x14ac:dyDescent="0.2">
      <c r="A183" s="644" t="s">
        <v>2105</v>
      </c>
      <c r="B183" s="645"/>
      <c r="C183" s="645"/>
      <c r="D183" s="645"/>
      <c r="E183" s="645"/>
      <c r="F183" s="645"/>
      <c r="G183" s="645"/>
      <c r="H183" s="645"/>
      <c r="I183" s="645"/>
      <c r="J183" s="645"/>
      <c r="K183" s="314"/>
      <c r="L183" s="314"/>
      <c r="M183" s="314"/>
      <c r="N183" s="314"/>
      <c r="O183" s="314"/>
      <c r="P183" s="314"/>
    </row>
    <row r="184" spans="1:16" x14ac:dyDescent="0.2">
      <c r="A184" s="646" t="s">
        <v>1841</v>
      </c>
      <c r="B184" s="645"/>
      <c r="C184" s="645"/>
      <c r="D184" s="645"/>
      <c r="E184" s="645"/>
      <c r="F184" s="645"/>
      <c r="G184" s="645"/>
      <c r="H184" s="645"/>
      <c r="I184" s="645"/>
      <c r="J184" s="645"/>
      <c r="K184" s="314">
        <v>157630</v>
      </c>
      <c r="L184" s="314"/>
      <c r="M184" s="314"/>
      <c r="N184" s="314"/>
      <c r="O184" s="314"/>
      <c r="P184" s="314"/>
    </row>
    <row r="185" spans="1:16" x14ac:dyDescent="0.2">
      <c r="A185" s="646" t="s">
        <v>346</v>
      </c>
      <c r="B185" s="645"/>
      <c r="C185" s="645"/>
      <c r="D185" s="645"/>
      <c r="E185" s="645"/>
      <c r="F185" s="645"/>
      <c r="G185" s="645"/>
      <c r="H185" s="645"/>
      <c r="I185" s="645"/>
      <c r="J185" s="645"/>
      <c r="K185" s="314">
        <v>157630</v>
      </c>
      <c r="L185" s="314"/>
      <c r="M185" s="314"/>
      <c r="N185" s="314"/>
      <c r="O185" s="314"/>
      <c r="P185" s="314"/>
    </row>
    <row r="186" spans="1:16" x14ac:dyDescent="0.2">
      <c r="A186" s="646" t="s">
        <v>466</v>
      </c>
      <c r="B186" s="645"/>
      <c r="C186" s="645"/>
      <c r="D186" s="645"/>
      <c r="E186" s="645"/>
      <c r="F186" s="645"/>
      <c r="G186" s="645"/>
      <c r="H186" s="645"/>
      <c r="I186" s="645"/>
      <c r="J186" s="645"/>
      <c r="K186" s="314"/>
      <c r="L186" s="314"/>
      <c r="M186" s="314"/>
      <c r="N186" s="314"/>
      <c r="O186" s="314"/>
      <c r="P186" s="314"/>
    </row>
    <row r="187" spans="1:16" x14ac:dyDescent="0.2">
      <c r="A187" s="646" t="s">
        <v>467</v>
      </c>
      <c r="B187" s="645"/>
      <c r="C187" s="645"/>
      <c r="D187" s="645"/>
      <c r="E187" s="645"/>
      <c r="F187" s="645"/>
      <c r="G187" s="645"/>
      <c r="H187" s="645"/>
      <c r="I187" s="645"/>
      <c r="J187" s="645"/>
      <c r="K187" s="314">
        <v>157630</v>
      </c>
      <c r="L187" s="314"/>
      <c r="M187" s="314"/>
      <c r="N187" s="314"/>
      <c r="O187" s="314"/>
      <c r="P187" s="314"/>
    </row>
    <row r="188" spans="1:16" x14ac:dyDescent="0.2">
      <c r="A188" s="644" t="s">
        <v>2106</v>
      </c>
      <c r="B188" s="645"/>
      <c r="C188" s="645"/>
      <c r="D188" s="645"/>
      <c r="E188" s="645"/>
      <c r="F188" s="645"/>
      <c r="G188" s="645"/>
      <c r="H188" s="645"/>
      <c r="I188" s="645"/>
      <c r="J188" s="645"/>
      <c r="K188" s="316">
        <v>157630</v>
      </c>
      <c r="L188" s="314"/>
      <c r="M188" s="314"/>
      <c r="N188" s="314"/>
      <c r="O188" s="314"/>
      <c r="P188" s="314"/>
    </row>
    <row r="189" spans="1:16" x14ac:dyDescent="0.2">
      <c r="A189" s="648" t="s">
        <v>345</v>
      </c>
      <c r="B189" s="649"/>
      <c r="C189" s="649"/>
      <c r="D189" s="649"/>
      <c r="E189" s="649"/>
      <c r="F189" s="649"/>
      <c r="G189" s="649"/>
      <c r="H189" s="649"/>
      <c r="I189" s="649"/>
      <c r="J189" s="649"/>
      <c r="K189" s="649"/>
      <c r="L189" s="649"/>
      <c r="M189" s="649"/>
      <c r="N189" s="649"/>
      <c r="O189" s="649"/>
      <c r="P189" s="649"/>
    </row>
    <row r="190" spans="1:16" x14ac:dyDescent="0.2">
      <c r="A190" s="646" t="s">
        <v>473</v>
      </c>
      <c r="B190" s="645"/>
      <c r="C190" s="645"/>
      <c r="D190" s="645"/>
      <c r="E190" s="645"/>
      <c r="F190" s="645"/>
      <c r="G190" s="645"/>
      <c r="H190" s="645"/>
      <c r="I190" s="645"/>
      <c r="J190" s="645"/>
      <c r="K190" s="314">
        <v>188480</v>
      </c>
      <c r="L190" s="314">
        <v>20623</v>
      </c>
      <c r="M190" s="314">
        <v>4117</v>
      </c>
      <c r="N190" s="314">
        <v>118</v>
      </c>
      <c r="O190" s="314">
        <v>2089.84</v>
      </c>
      <c r="P190" s="314">
        <v>9.0399999999999991</v>
      </c>
    </row>
    <row r="191" spans="1:16" x14ac:dyDescent="0.2">
      <c r="A191" s="646" t="s">
        <v>461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314">
        <v>18988</v>
      </c>
      <c r="L191" s="314"/>
      <c r="M191" s="314"/>
      <c r="N191" s="314"/>
      <c r="O191" s="314"/>
      <c r="P191" s="314"/>
    </row>
    <row r="192" spans="1:16" x14ac:dyDescent="0.2">
      <c r="A192" s="646" t="s">
        <v>462</v>
      </c>
      <c r="B192" s="645"/>
      <c r="C192" s="645"/>
      <c r="D192" s="645"/>
      <c r="E192" s="645"/>
      <c r="F192" s="645"/>
      <c r="G192" s="645"/>
      <c r="H192" s="645"/>
      <c r="I192" s="645"/>
      <c r="J192" s="645"/>
      <c r="K192" s="314">
        <v>13307</v>
      </c>
      <c r="L192" s="314"/>
      <c r="M192" s="314"/>
      <c r="N192" s="314"/>
      <c r="O192" s="314"/>
      <c r="P192" s="314"/>
    </row>
    <row r="193" spans="1:16" x14ac:dyDescent="0.2">
      <c r="A193" s="644" t="s">
        <v>474</v>
      </c>
      <c r="B193" s="645"/>
      <c r="C193" s="645"/>
      <c r="D193" s="645"/>
      <c r="E193" s="645"/>
      <c r="F193" s="645"/>
      <c r="G193" s="645"/>
      <c r="H193" s="645"/>
      <c r="I193" s="645"/>
      <c r="J193" s="645"/>
      <c r="K193" s="314"/>
      <c r="L193" s="314"/>
      <c r="M193" s="314"/>
      <c r="N193" s="314"/>
      <c r="O193" s="314"/>
      <c r="P193" s="314"/>
    </row>
    <row r="194" spans="1:16" x14ac:dyDescent="0.2">
      <c r="A194" s="646" t="s">
        <v>1841</v>
      </c>
      <c r="B194" s="645"/>
      <c r="C194" s="645"/>
      <c r="D194" s="645"/>
      <c r="E194" s="645"/>
      <c r="F194" s="645"/>
      <c r="G194" s="645"/>
      <c r="H194" s="645"/>
      <c r="I194" s="645"/>
      <c r="J194" s="645"/>
      <c r="K194" s="314">
        <v>207269</v>
      </c>
      <c r="L194" s="314"/>
      <c r="M194" s="314"/>
      <c r="N194" s="314"/>
      <c r="O194" s="314">
        <v>1520.56</v>
      </c>
      <c r="P194" s="314">
        <v>8.6199999999999992</v>
      </c>
    </row>
    <row r="195" spans="1:16" x14ac:dyDescent="0.2">
      <c r="A195" s="646" t="s">
        <v>1842</v>
      </c>
      <c r="B195" s="645"/>
      <c r="C195" s="645"/>
      <c r="D195" s="645"/>
      <c r="E195" s="645"/>
      <c r="F195" s="645"/>
      <c r="G195" s="645"/>
      <c r="H195" s="645"/>
      <c r="I195" s="645"/>
      <c r="J195" s="645"/>
      <c r="K195" s="314">
        <v>4850</v>
      </c>
      <c r="L195" s="314"/>
      <c r="M195" s="314"/>
      <c r="N195" s="314"/>
      <c r="O195" s="314">
        <v>229.28</v>
      </c>
      <c r="P195" s="314">
        <v>0.42</v>
      </c>
    </row>
    <row r="196" spans="1:16" x14ac:dyDescent="0.2">
      <c r="A196" s="646" t="s">
        <v>1982</v>
      </c>
      <c r="B196" s="645"/>
      <c r="C196" s="645"/>
      <c r="D196" s="645"/>
      <c r="E196" s="645"/>
      <c r="F196" s="645"/>
      <c r="G196" s="645"/>
      <c r="H196" s="645"/>
      <c r="I196" s="645"/>
      <c r="J196" s="645"/>
      <c r="K196" s="314">
        <v>8656</v>
      </c>
      <c r="L196" s="314"/>
      <c r="M196" s="314"/>
      <c r="N196" s="314"/>
      <c r="O196" s="314">
        <v>340</v>
      </c>
      <c r="P196" s="314"/>
    </row>
    <row r="197" spans="1:16" x14ac:dyDescent="0.2">
      <c r="A197" s="646" t="s">
        <v>346</v>
      </c>
      <c r="B197" s="645"/>
      <c r="C197" s="645"/>
      <c r="D197" s="645"/>
      <c r="E197" s="645"/>
      <c r="F197" s="645"/>
      <c r="G197" s="645"/>
      <c r="H197" s="645"/>
      <c r="I197" s="645"/>
      <c r="J197" s="645"/>
      <c r="K197" s="314">
        <v>220775</v>
      </c>
      <c r="L197" s="314"/>
      <c r="M197" s="314"/>
      <c r="N197" s="314"/>
      <c r="O197" s="314">
        <v>2089.84</v>
      </c>
      <c r="P197" s="314">
        <v>9.0399999999999991</v>
      </c>
    </row>
    <row r="198" spans="1:16" x14ac:dyDescent="0.2">
      <c r="A198" s="707" t="s">
        <v>347</v>
      </c>
      <c r="B198" s="708"/>
      <c r="C198" s="708"/>
      <c r="D198" s="708"/>
      <c r="E198" s="708"/>
      <c r="F198" s="708"/>
      <c r="G198" s="708"/>
      <c r="H198" s="708"/>
      <c r="I198" s="708"/>
      <c r="J198" s="709"/>
      <c r="K198" s="61">
        <f>ROUND(K197*6.96,2)</f>
        <v>1536594</v>
      </c>
      <c r="L198" s="314"/>
      <c r="M198" s="314"/>
      <c r="N198" s="314"/>
      <c r="O198" s="314"/>
      <c r="P198" s="314"/>
    </row>
    <row r="199" spans="1:16" x14ac:dyDescent="0.2">
      <c r="A199" s="646" t="s">
        <v>348</v>
      </c>
      <c r="B199" s="645"/>
      <c r="C199" s="645"/>
      <c r="D199" s="645"/>
      <c r="E199" s="645"/>
      <c r="F199" s="645"/>
      <c r="G199" s="645"/>
      <c r="H199" s="645"/>
      <c r="I199" s="645"/>
      <c r="J199" s="645"/>
      <c r="K199" s="61">
        <f>ROUND(K198*1.1532377,2)</f>
        <v>1772058.13</v>
      </c>
      <c r="L199" s="314"/>
      <c r="M199" s="314"/>
      <c r="N199" s="314"/>
      <c r="O199" s="314"/>
      <c r="P199" s="314"/>
    </row>
    <row r="200" spans="1:16" x14ac:dyDescent="0.2">
      <c r="A200" s="646" t="s">
        <v>349</v>
      </c>
      <c r="B200" s="645"/>
      <c r="C200" s="645"/>
      <c r="D200" s="645"/>
      <c r="E200" s="645"/>
      <c r="F200" s="645"/>
      <c r="G200" s="645"/>
      <c r="H200" s="645"/>
      <c r="I200" s="645"/>
      <c r="J200" s="645"/>
      <c r="K200" s="61">
        <f>ROUND(K199*0.845,2)+60.97</f>
        <v>1497450.09</v>
      </c>
      <c r="L200" s="314"/>
      <c r="M200" s="314"/>
      <c r="N200" s="314"/>
      <c r="O200" s="314"/>
      <c r="P200" s="314"/>
    </row>
    <row r="201" spans="1:16" ht="12.75" customHeight="1" x14ac:dyDescent="0.2">
      <c r="A201" s="644" t="s">
        <v>48</v>
      </c>
      <c r="B201" s="645"/>
      <c r="C201" s="645"/>
      <c r="D201" s="645"/>
      <c r="E201" s="645"/>
      <c r="F201" s="645"/>
      <c r="G201" s="645"/>
      <c r="H201" s="645"/>
      <c r="I201" s="645"/>
      <c r="J201" s="645"/>
      <c r="K201" s="61">
        <f>ROUND(K200*0.2,2)</f>
        <v>299490.02</v>
      </c>
      <c r="L201" s="314"/>
      <c r="M201" s="314"/>
      <c r="N201" s="314"/>
      <c r="O201" s="314"/>
      <c r="P201" s="314"/>
    </row>
    <row r="202" spans="1:16" ht="12.75" customHeight="1" x14ac:dyDescent="0.2">
      <c r="A202" s="644" t="s">
        <v>514</v>
      </c>
      <c r="B202" s="645"/>
      <c r="C202" s="645"/>
      <c r="D202" s="645"/>
      <c r="E202" s="645"/>
      <c r="F202" s="645"/>
      <c r="G202" s="645"/>
      <c r="H202" s="645"/>
      <c r="I202" s="645"/>
      <c r="J202" s="645"/>
      <c r="K202" s="61">
        <f>K200+K201</f>
        <v>1796940.11</v>
      </c>
      <c r="L202" s="314"/>
      <c r="M202" s="314"/>
      <c r="N202" s="314"/>
      <c r="O202" s="314"/>
      <c r="P202" s="314"/>
    </row>
    <row r="206" spans="1:16" x14ac:dyDescent="0.2">
      <c r="B206" s="122" t="s">
        <v>506</v>
      </c>
      <c r="C206" s="123"/>
      <c r="D206" s="124"/>
      <c r="E206" s="271"/>
      <c r="F206" s="271"/>
      <c r="G206" s="271"/>
      <c r="H206" s="271"/>
      <c r="I206" s="271"/>
      <c r="J206" s="271"/>
      <c r="K206" s="271"/>
      <c r="L206" s="271"/>
      <c r="M206" s="271"/>
    </row>
    <row r="207" spans="1:16" x14ac:dyDescent="0.2">
      <c r="B207" s="122"/>
      <c r="C207" s="123"/>
      <c r="D207" s="124"/>
      <c r="E207" s="271"/>
      <c r="F207" s="271"/>
      <c r="G207" s="271"/>
      <c r="H207" s="271"/>
      <c r="I207" s="271"/>
      <c r="J207" s="271"/>
      <c r="K207" s="271"/>
      <c r="L207" s="271"/>
      <c r="M207" s="271"/>
    </row>
    <row r="208" spans="1:16" x14ac:dyDescent="0.2">
      <c r="B208" s="122" t="s">
        <v>505</v>
      </c>
      <c r="C208" s="123"/>
      <c r="D208" s="124"/>
      <c r="E208" s="271"/>
      <c r="F208" s="271"/>
      <c r="G208" s="271"/>
      <c r="H208" s="271"/>
      <c r="I208" s="271"/>
      <c r="J208" s="271"/>
      <c r="K208" s="271"/>
      <c r="L208" s="271"/>
      <c r="M208" s="271"/>
    </row>
    <row r="212" spans="1:16" x14ac:dyDescent="0.2">
      <c r="A212" s="642"/>
      <c r="B212" s="641"/>
      <c r="C212" s="641"/>
      <c r="D212" s="641"/>
      <c r="E212" s="641"/>
      <c r="F212" s="641"/>
      <c r="G212" s="641"/>
      <c r="H212" s="641"/>
      <c r="I212" s="641"/>
      <c r="J212" s="641"/>
      <c r="K212" s="641"/>
      <c r="L212" s="641"/>
      <c r="M212" s="641"/>
      <c r="N212" s="641"/>
      <c r="O212" s="641"/>
      <c r="P212" s="641"/>
    </row>
    <row r="213" spans="1:16" x14ac:dyDescent="0.2">
      <c r="A213" s="640"/>
      <c r="B213" s="641"/>
      <c r="C213" s="641"/>
      <c r="D213" s="641"/>
      <c r="E213" s="641"/>
      <c r="F213" s="641"/>
      <c r="G213" s="641"/>
      <c r="H213" s="641"/>
      <c r="I213" s="641"/>
      <c r="J213" s="641"/>
      <c r="K213" s="641"/>
      <c r="L213" s="641"/>
      <c r="M213" s="641"/>
      <c r="N213" s="641"/>
      <c r="O213" s="641"/>
      <c r="P213" s="641"/>
    </row>
    <row r="215" spans="1:16" x14ac:dyDescent="0.2">
      <c r="A215" s="642"/>
      <c r="B215" s="641"/>
      <c r="C215" s="641"/>
      <c r="D215" s="641"/>
      <c r="E215" s="641"/>
      <c r="F215" s="641"/>
      <c r="G215" s="641"/>
      <c r="H215" s="641"/>
      <c r="I215" s="641"/>
      <c r="J215" s="641"/>
      <c r="K215" s="641"/>
      <c r="L215" s="641"/>
      <c r="M215" s="641"/>
      <c r="N215" s="641"/>
      <c r="O215" s="641"/>
      <c r="P215" s="641"/>
    </row>
    <row r="220" spans="1:16" x14ac:dyDescent="0.2">
      <c r="A220" s="642"/>
      <c r="B220" s="641"/>
      <c r="C220" s="641"/>
      <c r="D220" s="641"/>
      <c r="E220" s="641"/>
      <c r="F220" s="641"/>
      <c r="G220" s="641"/>
      <c r="H220" s="641"/>
      <c r="I220" s="641"/>
      <c r="J220" s="641"/>
      <c r="K220" s="641"/>
      <c r="L220" s="641"/>
      <c r="M220" s="641"/>
      <c r="N220" s="641"/>
      <c r="O220" s="641"/>
      <c r="P220" s="641"/>
    </row>
    <row r="221" spans="1:16" x14ac:dyDescent="0.2">
      <c r="A221" s="640"/>
      <c r="B221" s="641"/>
      <c r="C221" s="641"/>
      <c r="D221" s="641"/>
      <c r="E221" s="641"/>
      <c r="F221" s="641"/>
      <c r="G221" s="641"/>
      <c r="H221" s="641"/>
      <c r="I221" s="641"/>
      <c r="J221" s="641"/>
      <c r="K221" s="641"/>
      <c r="L221" s="641"/>
      <c r="M221" s="641"/>
      <c r="N221" s="641"/>
      <c r="O221" s="641"/>
      <c r="P221" s="641"/>
    </row>
    <row r="223" spans="1:16" x14ac:dyDescent="0.2">
      <c r="A223" s="642"/>
      <c r="B223" s="641"/>
      <c r="C223" s="641"/>
      <c r="D223" s="641"/>
      <c r="E223" s="641"/>
      <c r="F223" s="641"/>
      <c r="G223" s="641"/>
      <c r="H223" s="641"/>
      <c r="I223" s="641"/>
      <c r="J223" s="641"/>
      <c r="K223" s="641"/>
      <c r="L223" s="641"/>
      <c r="M223" s="641"/>
      <c r="N223" s="641"/>
      <c r="O223" s="641"/>
      <c r="P223" s="641"/>
    </row>
    <row r="226" spans="1:16" x14ac:dyDescent="0.2">
      <c r="A226" s="642"/>
      <c r="B226" s="641"/>
      <c r="C226" s="641"/>
      <c r="D226" s="641"/>
      <c r="E226" s="641"/>
      <c r="F226" s="641"/>
      <c r="G226" s="641"/>
      <c r="H226" s="641"/>
      <c r="I226" s="641"/>
      <c r="J226" s="641"/>
      <c r="K226" s="641"/>
      <c r="L226" s="641"/>
      <c r="M226" s="641"/>
      <c r="N226" s="641"/>
      <c r="O226" s="641"/>
      <c r="P226" s="641"/>
    </row>
    <row r="227" spans="1:16" x14ac:dyDescent="0.2">
      <c r="A227" s="640"/>
      <c r="B227" s="641"/>
      <c r="C227" s="641"/>
      <c r="D227" s="641"/>
      <c r="E227" s="641"/>
      <c r="F227" s="641"/>
      <c r="G227" s="641"/>
      <c r="H227" s="641"/>
      <c r="I227" s="641"/>
      <c r="J227" s="641"/>
      <c r="K227" s="641"/>
      <c r="L227" s="641"/>
      <c r="M227" s="641"/>
      <c r="N227" s="641"/>
      <c r="O227" s="641"/>
      <c r="P227" s="641"/>
    </row>
    <row r="229" spans="1:16" x14ac:dyDescent="0.2">
      <c r="A229" s="642"/>
      <c r="B229" s="641"/>
      <c r="C229" s="641"/>
      <c r="D229" s="641"/>
      <c r="E229" s="641"/>
      <c r="F229" s="641"/>
      <c r="G229" s="641"/>
      <c r="H229" s="641"/>
      <c r="I229" s="641"/>
      <c r="J229" s="641"/>
      <c r="K229" s="641"/>
      <c r="L229" s="641"/>
      <c r="M229" s="641"/>
      <c r="N229" s="641"/>
      <c r="O229" s="641"/>
      <c r="P229" s="641"/>
    </row>
    <row r="230" spans="1:16" x14ac:dyDescent="0.2">
      <c r="A230" s="640"/>
      <c r="B230" s="641"/>
      <c r="C230" s="641"/>
      <c r="D230" s="641"/>
      <c r="E230" s="641"/>
      <c r="F230" s="641"/>
      <c r="G230" s="641"/>
      <c r="H230" s="641"/>
      <c r="I230" s="641"/>
      <c r="J230" s="641"/>
      <c r="K230" s="641"/>
      <c r="L230" s="641"/>
      <c r="M230" s="641"/>
      <c r="N230" s="641"/>
      <c r="O230" s="641"/>
      <c r="P230" s="641"/>
    </row>
    <row r="232" spans="1:16" x14ac:dyDescent="0.2">
      <c r="A232" s="642"/>
      <c r="B232" s="641"/>
      <c r="C232" s="641"/>
      <c r="D232" s="641"/>
      <c r="E232" s="641"/>
      <c r="F232" s="641"/>
      <c r="G232" s="641"/>
      <c r="H232" s="641"/>
      <c r="I232" s="641"/>
      <c r="J232" s="641"/>
      <c r="K232" s="641"/>
      <c r="L232" s="641"/>
      <c r="M232" s="641"/>
      <c r="N232" s="641"/>
      <c r="O232" s="641"/>
      <c r="P232" s="641"/>
    </row>
    <row r="233" spans="1:16" x14ac:dyDescent="0.2">
      <c r="A233" s="640"/>
      <c r="B233" s="641"/>
      <c r="C233" s="641"/>
      <c r="D233" s="641"/>
      <c r="E233" s="641"/>
      <c r="F233" s="641"/>
      <c r="G233" s="641"/>
      <c r="H233" s="641"/>
      <c r="I233" s="641"/>
      <c r="J233" s="641"/>
      <c r="K233" s="641"/>
      <c r="L233" s="641"/>
      <c r="M233" s="641"/>
      <c r="N233" s="641"/>
      <c r="O233" s="641"/>
      <c r="P233" s="641"/>
    </row>
  </sheetData>
  <mergeCells count="112">
    <mergeCell ref="A232:P232"/>
    <mergeCell ref="A233:P233"/>
    <mergeCell ref="B10:G12"/>
    <mergeCell ref="A221:P221"/>
    <mergeCell ref="A223:P223"/>
    <mergeCell ref="A226:P226"/>
    <mergeCell ref="A227:P227"/>
    <mergeCell ref="A229:P229"/>
    <mergeCell ref="A230:P230"/>
    <mergeCell ref="A212:P212"/>
    <mergeCell ref="A213:P213"/>
    <mergeCell ref="A215:P215"/>
    <mergeCell ref="A220:P220"/>
    <mergeCell ref="A199:J199"/>
    <mergeCell ref="A200:J200"/>
    <mergeCell ref="A201:J201"/>
    <mergeCell ref="A202:J202"/>
    <mergeCell ref="A193:J193"/>
    <mergeCell ref="A194:J194"/>
    <mergeCell ref="A195:J195"/>
    <mergeCell ref="A196:J196"/>
    <mergeCell ref="A197:J197"/>
    <mergeCell ref="A198:J198"/>
    <mergeCell ref="A187:J187"/>
    <mergeCell ref="A188:J188"/>
    <mergeCell ref="A189:P189"/>
    <mergeCell ref="A190:J190"/>
    <mergeCell ref="A191:J191"/>
    <mergeCell ref="A192:J192"/>
    <mergeCell ref="A106:P106"/>
    <mergeCell ref="A182:J182"/>
    <mergeCell ref="A183:J183"/>
    <mergeCell ref="A184:J184"/>
    <mergeCell ref="A185:J185"/>
    <mergeCell ref="A186:J186"/>
    <mergeCell ref="A100:J100"/>
    <mergeCell ref="A101:J101"/>
    <mergeCell ref="A102:J102"/>
    <mergeCell ref="A103:J103"/>
    <mergeCell ref="A104:J104"/>
    <mergeCell ref="A105:J105"/>
    <mergeCell ref="A94:J94"/>
    <mergeCell ref="A95:J95"/>
    <mergeCell ref="A96:J96"/>
    <mergeCell ref="A97:J97"/>
    <mergeCell ref="A98:J98"/>
    <mergeCell ref="A99:J99"/>
    <mergeCell ref="A52:P52"/>
    <mergeCell ref="A61:P61"/>
    <mergeCell ref="A68:P68"/>
    <mergeCell ref="A73:P73"/>
    <mergeCell ref="A92:J92"/>
    <mergeCell ref="A93:J93"/>
    <mergeCell ref="A46:J46"/>
    <mergeCell ref="A47:J47"/>
    <mergeCell ref="A48:J48"/>
    <mergeCell ref="A49:J49"/>
    <mergeCell ref="A50:J50"/>
    <mergeCell ref="A51:J51"/>
    <mergeCell ref="A40:J40"/>
    <mergeCell ref="A41:J41"/>
    <mergeCell ref="A42:J42"/>
    <mergeCell ref="A43:J43"/>
    <mergeCell ref="A44:J44"/>
    <mergeCell ref="A45:J45"/>
    <mergeCell ref="J27:J28"/>
    <mergeCell ref="L27:L28"/>
    <mergeCell ref="M27:M28"/>
    <mergeCell ref="N27:N28"/>
    <mergeCell ref="A30:P30"/>
    <mergeCell ref="A39:J39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61"/>
  <sheetViews>
    <sheetView showGridLines="0" topLeftCell="A10" zoomScale="115" zoomScaleNormal="115" workbookViewId="0">
      <selection activeCell="K26" sqref="K26:K28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8.42578125" style="295" customWidth="1"/>
    <col min="4" max="4" width="32.42578125" style="296" customWidth="1"/>
    <col min="5" max="5" width="9.285156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0.8554687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284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08"/>
      <c r="I10" s="308"/>
      <c r="J10" s="308"/>
      <c r="K10" s="308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174</v>
      </c>
      <c r="J18" s="668"/>
      <c r="K18" s="667" t="s">
        <v>2207</v>
      </c>
      <c r="L18" s="668"/>
      <c r="M18" s="667" t="s">
        <v>2205</v>
      </c>
      <c r="N18" s="668"/>
      <c r="O18" s="667" t="s">
        <v>2207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292"/>
      <c r="H19" s="292"/>
      <c r="I19" s="292"/>
      <c r="J19" s="292"/>
      <c r="K19" s="292"/>
      <c r="L19" s="292"/>
      <c r="M19" s="292"/>
      <c r="N19" s="293"/>
      <c r="O19" s="293"/>
      <c r="P19" s="294"/>
    </row>
    <row r="20" spans="1:16" s="290" customFormat="1" ht="15" customHeight="1" x14ac:dyDescent="0.2">
      <c r="A20" s="306"/>
      <c r="B20" s="303"/>
      <c r="C20" s="299"/>
      <c r="D20" s="291"/>
      <c r="E20" s="288"/>
      <c r="F20" s="292"/>
      <c r="G20" s="288" t="s">
        <v>70</v>
      </c>
      <c r="H20" s="292"/>
      <c r="I20" s="292"/>
      <c r="J20" s="292"/>
      <c r="K20" s="300"/>
      <c r="L20" s="292"/>
      <c r="M20" s="292"/>
      <c r="N20" s="293"/>
      <c r="O20" s="293"/>
      <c r="P20" s="294"/>
    </row>
    <row r="21" spans="1:16" s="290" customFormat="1" ht="15" customHeight="1" x14ac:dyDescent="0.2">
      <c r="A21" s="306"/>
      <c r="B21" s="303"/>
      <c r="C21" s="299"/>
      <c r="D21" s="291"/>
      <c r="E21" s="288"/>
      <c r="F21" s="292"/>
      <c r="G21" s="288" t="s">
        <v>504</v>
      </c>
      <c r="H21" s="292"/>
      <c r="I21" s="292"/>
      <c r="J21" s="292"/>
      <c r="K21" s="300"/>
      <c r="L21" s="292"/>
      <c r="M21" s="292"/>
      <c r="N21" s="293"/>
      <c r="O21" s="293"/>
      <c r="P21" s="294"/>
    </row>
    <row r="22" spans="1:16" s="290" customFormat="1" ht="15" customHeight="1" x14ac:dyDescent="0.2">
      <c r="A22" s="306"/>
      <c r="B22" s="303"/>
      <c r="C22" s="299"/>
      <c r="D22" s="291"/>
      <c r="E22" s="288"/>
      <c r="F22" s="292"/>
      <c r="G22" s="292"/>
      <c r="H22" s="292"/>
      <c r="I22" s="292"/>
      <c r="J22" s="292"/>
      <c r="K22" s="300"/>
      <c r="L22" s="292"/>
      <c r="M22" s="292"/>
      <c r="N22" s="293"/>
      <c r="O22" s="293"/>
      <c r="P22" s="294"/>
    </row>
    <row r="23" spans="1:16" s="290" customFormat="1" ht="15" customHeight="1" x14ac:dyDescent="0.2">
      <c r="A23" s="306"/>
      <c r="B23" s="669" t="s">
        <v>2107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290" customFormat="1" x14ac:dyDescent="0.2">
      <c r="A24" s="306"/>
      <c r="B24" s="303"/>
      <c r="C24" s="28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17">
        <v>1</v>
      </c>
      <c r="B29" s="318">
        <v>2</v>
      </c>
      <c r="C29" s="318">
        <v>3</v>
      </c>
      <c r="D29" s="319">
        <v>4</v>
      </c>
      <c r="E29" s="319">
        <v>5</v>
      </c>
      <c r="F29" s="319">
        <v>6</v>
      </c>
      <c r="G29" s="319">
        <v>7</v>
      </c>
      <c r="H29" s="319">
        <v>8</v>
      </c>
      <c r="I29" s="319">
        <v>9</v>
      </c>
      <c r="J29" s="319">
        <v>10</v>
      </c>
      <c r="K29" s="319">
        <v>11</v>
      </c>
      <c r="L29" s="319">
        <v>12</v>
      </c>
      <c r="M29" s="319">
        <v>13</v>
      </c>
      <c r="N29" s="319">
        <v>14</v>
      </c>
      <c r="O29" s="319">
        <v>15</v>
      </c>
      <c r="P29" s="319">
        <v>16</v>
      </c>
    </row>
    <row r="30" spans="1:16" ht="19.149999999999999" customHeight="1" x14ac:dyDescent="0.2">
      <c r="A30" s="647" t="s">
        <v>956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56.25" x14ac:dyDescent="0.2">
      <c r="A31" s="309">
        <v>1</v>
      </c>
      <c r="B31" s="310" t="s">
        <v>120</v>
      </c>
      <c r="C31" s="311" t="s">
        <v>2108</v>
      </c>
      <c r="D31" s="312" t="s">
        <v>2109</v>
      </c>
      <c r="E31" s="313" t="s">
        <v>2110</v>
      </c>
      <c r="F31" s="314">
        <v>3.1572399999999998</v>
      </c>
      <c r="G31" s="315">
        <v>20421.5</v>
      </c>
      <c r="H31" s="315">
        <v>615.98</v>
      </c>
      <c r="I31" s="315">
        <v>232.88</v>
      </c>
      <c r="J31" s="315">
        <v>18.14</v>
      </c>
      <c r="K31" s="315">
        <v>64476</v>
      </c>
      <c r="L31" s="315">
        <v>1945</v>
      </c>
      <c r="M31" s="315">
        <v>735</v>
      </c>
      <c r="N31" s="315">
        <v>57</v>
      </c>
      <c r="O31" s="314" t="s">
        <v>2111</v>
      </c>
      <c r="P31" s="314" t="s">
        <v>2112</v>
      </c>
    </row>
    <row r="32" spans="1:16" ht="22.5" x14ac:dyDescent="0.2">
      <c r="A32" s="309">
        <v>2</v>
      </c>
      <c r="B32" s="310" t="s">
        <v>125</v>
      </c>
      <c r="C32" s="311" t="s">
        <v>2113</v>
      </c>
      <c r="D32" s="312" t="s">
        <v>2114</v>
      </c>
      <c r="E32" s="313" t="s">
        <v>2115</v>
      </c>
      <c r="F32" s="314">
        <v>-315.72399999999999</v>
      </c>
      <c r="G32" s="315">
        <v>183.7</v>
      </c>
      <c r="H32" s="314"/>
      <c r="I32" s="314"/>
      <c r="J32" s="314"/>
      <c r="K32" s="315">
        <v>-57998</v>
      </c>
      <c r="L32" s="314"/>
      <c r="M32" s="314"/>
      <c r="N32" s="314"/>
      <c r="O32" s="314" t="s">
        <v>107</v>
      </c>
      <c r="P32" s="314" t="s">
        <v>107</v>
      </c>
    </row>
    <row r="33" spans="1:16" ht="33.75" x14ac:dyDescent="0.2">
      <c r="A33" s="309">
        <v>3</v>
      </c>
      <c r="B33" s="310" t="s">
        <v>128</v>
      </c>
      <c r="C33" s="311" t="s">
        <v>2116</v>
      </c>
      <c r="D33" s="312" t="s">
        <v>2117</v>
      </c>
      <c r="E33" s="313" t="s">
        <v>525</v>
      </c>
      <c r="F33" s="314">
        <v>1521</v>
      </c>
      <c r="G33" s="315">
        <v>138.65</v>
      </c>
      <c r="H33" s="314"/>
      <c r="I33" s="314"/>
      <c r="J33" s="314"/>
      <c r="K33" s="315">
        <v>210887</v>
      </c>
      <c r="L33" s="314"/>
      <c r="M33" s="314"/>
      <c r="N33" s="314"/>
      <c r="O33" s="314" t="s">
        <v>107</v>
      </c>
      <c r="P33" s="314" t="s">
        <v>107</v>
      </c>
    </row>
    <row r="34" spans="1:16" ht="33.75" x14ac:dyDescent="0.2">
      <c r="A34" s="309">
        <v>4</v>
      </c>
      <c r="B34" s="310" t="s">
        <v>134</v>
      </c>
      <c r="C34" s="311" t="s">
        <v>2118</v>
      </c>
      <c r="D34" s="312" t="s">
        <v>2119</v>
      </c>
      <c r="E34" s="313" t="s">
        <v>525</v>
      </c>
      <c r="F34" s="314">
        <v>40</v>
      </c>
      <c r="G34" s="315">
        <v>81.02</v>
      </c>
      <c r="H34" s="314"/>
      <c r="I34" s="314"/>
      <c r="J34" s="314"/>
      <c r="K34" s="315">
        <v>3241</v>
      </c>
      <c r="L34" s="314"/>
      <c r="M34" s="314"/>
      <c r="N34" s="314"/>
      <c r="O34" s="314" t="s">
        <v>107</v>
      </c>
      <c r="P34" s="314" t="s">
        <v>107</v>
      </c>
    </row>
    <row r="35" spans="1:16" ht="22.5" x14ac:dyDescent="0.2">
      <c r="A35" s="309">
        <v>5</v>
      </c>
      <c r="B35" s="310" t="s">
        <v>140</v>
      </c>
      <c r="C35" s="311" t="s">
        <v>1102</v>
      </c>
      <c r="D35" s="312" t="s">
        <v>2120</v>
      </c>
      <c r="E35" s="313" t="s">
        <v>527</v>
      </c>
      <c r="F35" s="314">
        <v>152</v>
      </c>
      <c r="G35" s="315">
        <v>68.98</v>
      </c>
      <c r="H35" s="314"/>
      <c r="I35" s="314"/>
      <c r="J35" s="314"/>
      <c r="K35" s="315">
        <v>10485</v>
      </c>
      <c r="L35" s="314"/>
      <c r="M35" s="314"/>
      <c r="N35" s="314"/>
      <c r="O35" s="314" t="s">
        <v>107</v>
      </c>
      <c r="P35" s="314" t="s">
        <v>107</v>
      </c>
    </row>
    <row r="36" spans="1:16" ht="56.25" x14ac:dyDescent="0.2">
      <c r="A36" s="309">
        <v>6</v>
      </c>
      <c r="B36" s="310" t="s">
        <v>201</v>
      </c>
      <c r="C36" s="311" t="s">
        <v>1630</v>
      </c>
      <c r="D36" s="312" t="s">
        <v>1631</v>
      </c>
      <c r="E36" s="313" t="s">
        <v>877</v>
      </c>
      <c r="F36" s="314">
        <v>1.8520000000000001</v>
      </c>
      <c r="G36" s="315">
        <v>1087.18</v>
      </c>
      <c r="H36" s="315">
        <v>659.44</v>
      </c>
      <c r="I36" s="315">
        <v>2.92</v>
      </c>
      <c r="J36" s="315">
        <v>0.14000000000000001</v>
      </c>
      <c r="K36" s="315">
        <v>2013</v>
      </c>
      <c r="L36" s="315">
        <v>1221</v>
      </c>
      <c r="M36" s="315">
        <v>5</v>
      </c>
      <c r="N36" s="314"/>
      <c r="O36" s="314" t="s">
        <v>2121</v>
      </c>
      <c r="P36" s="314" t="s">
        <v>1440</v>
      </c>
    </row>
    <row r="37" spans="1:16" ht="45" x14ac:dyDescent="0.2">
      <c r="A37" s="309">
        <v>7</v>
      </c>
      <c r="B37" s="310" t="s">
        <v>234</v>
      </c>
      <c r="C37" s="311" t="s">
        <v>2122</v>
      </c>
      <c r="D37" s="312" t="s">
        <v>2123</v>
      </c>
      <c r="E37" s="313" t="s">
        <v>620</v>
      </c>
      <c r="F37" s="314">
        <v>0.38100000000000001</v>
      </c>
      <c r="G37" s="315">
        <v>973.18</v>
      </c>
      <c r="H37" s="315">
        <v>799.15</v>
      </c>
      <c r="I37" s="315">
        <v>133.44999999999999</v>
      </c>
      <c r="J37" s="315">
        <v>6.94</v>
      </c>
      <c r="K37" s="315">
        <v>370</v>
      </c>
      <c r="L37" s="315">
        <v>304</v>
      </c>
      <c r="M37" s="315">
        <v>51</v>
      </c>
      <c r="N37" s="315">
        <v>3</v>
      </c>
      <c r="O37" s="314" t="s">
        <v>2124</v>
      </c>
      <c r="P37" s="314" t="s">
        <v>2125</v>
      </c>
    </row>
    <row r="38" spans="1:16" ht="22.5" x14ac:dyDescent="0.2">
      <c r="A38" s="309">
        <v>8</v>
      </c>
      <c r="B38" s="310" t="s">
        <v>236</v>
      </c>
      <c r="C38" s="311" t="s">
        <v>2126</v>
      </c>
      <c r="D38" s="312" t="s">
        <v>2127</v>
      </c>
      <c r="E38" s="313" t="s">
        <v>575</v>
      </c>
      <c r="F38" s="314">
        <v>0.38100000000000001</v>
      </c>
      <c r="G38" s="315">
        <v>10319.959999999999</v>
      </c>
      <c r="H38" s="314"/>
      <c r="I38" s="314"/>
      <c r="J38" s="314"/>
      <c r="K38" s="315">
        <v>3932</v>
      </c>
      <c r="L38" s="314"/>
      <c r="M38" s="314"/>
      <c r="N38" s="314"/>
      <c r="O38" s="314" t="s">
        <v>107</v>
      </c>
      <c r="P38" s="314" t="s">
        <v>107</v>
      </c>
    </row>
    <row r="39" spans="1:16" ht="56.25" x14ac:dyDescent="0.2">
      <c r="A39" s="309">
        <v>9</v>
      </c>
      <c r="B39" s="310" t="s">
        <v>238</v>
      </c>
      <c r="C39" s="311" t="s">
        <v>2128</v>
      </c>
      <c r="D39" s="312" t="s">
        <v>2129</v>
      </c>
      <c r="E39" s="313" t="s">
        <v>877</v>
      </c>
      <c r="F39" s="314">
        <v>0.10290000000000001</v>
      </c>
      <c r="G39" s="315">
        <v>342.73</v>
      </c>
      <c r="H39" s="315">
        <v>59.21</v>
      </c>
      <c r="I39" s="315">
        <v>9.49</v>
      </c>
      <c r="J39" s="315">
        <v>0.11</v>
      </c>
      <c r="K39" s="315">
        <v>35</v>
      </c>
      <c r="L39" s="315">
        <v>6</v>
      </c>
      <c r="M39" s="315">
        <v>1</v>
      </c>
      <c r="N39" s="314"/>
      <c r="O39" s="314" t="s">
        <v>2130</v>
      </c>
      <c r="P39" s="314" t="s">
        <v>1457</v>
      </c>
    </row>
    <row r="40" spans="1:16" ht="56.25" x14ac:dyDescent="0.2">
      <c r="A40" s="309">
        <v>10</v>
      </c>
      <c r="B40" s="310" t="s">
        <v>241</v>
      </c>
      <c r="C40" s="311" t="s">
        <v>2131</v>
      </c>
      <c r="D40" s="312" t="s">
        <v>2132</v>
      </c>
      <c r="E40" s="313" t="s">
        <v>877</v>
      </c>
      <c r="F40" s="314">
        <v>0.10290000000000001</v>
      </c>
      <c r="G40" s="315">
        <v>350.65</v>
      </c>
      <c r="H40" s="315">
        <v>36.39</v>
      </c>
      <c r="I40" s="315">
        <v>6.28</v>
      </c>
      <c r="J40" s="315">
        <v>0.11</v>
      </c>
      <c r="K40" s="315">
        <v>37</v>
      </c>
      <c r="L40" s="315">
        <v>4</v>
      </c>
      <c r="M40" s="315">
        <v>1</v>
      </c>
      <c r="N40" s="314"/>
      <c r="O40" s="314" t="s">
        <v>2133</v>
      </c>
      <c r="P40" s="314" t="s">
        <v>1457</v>
      </c>
    </row>
    <row r="41" spans="1:16" x14ac:dyDescent="0.2">
      <c r="A41" s="646" t="s">
        <v>460</v>
      </c>
      <c r="B41" s="645"/>
      <c r="C41" s="645"/>
      <c r="D41" s="645"/>
      <c r="E41" s="645"/>
      <c r="F41" s="645"/>
      <c r="G41" s="645"/>
      <c r="H41" s="645"/>
      <c r="I41" s="645"/>
      <c r="J41" s="645"/>
      <c r="K41" s="314">
        <v>237478</v>
      </c>
      <c r="L41" s="314">
        <v>3480</v>
      </c>
      <c r="M41" s="314">
        <v>793</v>
      </c>
      <c r="N41" s="314">
        <v>60</v>
      </c>
      <c r="O41" s="314">
        <v>373.75</v>
      </c>
      <c r="P41" s="314">
        <v>4.25</v>
      </c>
    </row>
    <row r="42" spans="1:16" x14ac:dyDescent="0.2">
      <c r="A42" s="646" t="s">
        <v>461</v>
      </c>
      <c r="B42" s="645"/>
      <c r="C42" s="645"/>
      <c r="D42" s="645"/>
      <c r="E42" s="645"/>
      <c r="F42" s="645"/>
      <c r="G42" s="645"/>
      <c r="H42" s="645"/>
      <c r="I42" s="645"/>
      <c r="J42" s="645"/>
      <c r="K42" s="314">
        <v>3717</v>
      </c>
      <c r="L42" s="314"/>
      <c r="M42" s="314"/>
      <c r="N42" s="314"/>
      <c r="O42" s="314"/>
      <c r="P42" s="314"/>
    </row>
    <row r="43" spans="1:16" x14ac:dyDescent="0.2">
      <c r="A43" s="646" t="s">
        <v>462</v>
      </c>
      <c r="B43" s="645"/>
      <c r="C43" s="645"/>
      <c r="D43" s="645"/>
      <c r="E43" s="645"/>
      <c r="F43" s="645"/>
      <c r="G43" s="645"/>
      <c r="H43" s="645"/>
      <c r="I43" s="645"/>
      <c r="J43" s="645"/>
      <c r="K43" s="314">
        <v>2211</v>
      </c>
      <c r="L43" s="314"/>
      <c r="M43" s="314"/>
      <c r="N43" s="314"/>
      <c r="O43" s="314"/>
      <c r="P43" s="314"/>
    </row>
    <row r="44" spans="1:16" x14ac:dyDescent="0.2">
      <c r="A44" s="644" t="s">
        <v>2134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14"/>
      <c r="L44" s="314"/>
      <c r="M44" s="314"/>
      <c r="N44" s="314"/>
      <c r="O44" s="314"/>
      <c r="P44" s="314"/>
    </row>
    <row r="45" spans="1:16" ht="21.95" customHeight="1" x14ac:dyDescent="0.2">
      <c r="A45" s="646" t="s">
        <v>1289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14">
        <v>68194</v>
      </c>
      <c r="L45" s="314"/>
      <c r="M45" s="314"/>
      <c r="N45" s="314"/>
      <c r="O45" s="314">
        <v>207.11</v>
      </c>
      <c r="P45" s="314">
        <v>4.04</v>
      </c>
    </row>
    <row r="46" spans="1:16" ht="21.95" customHeight="1" x14ac:dyDescent="0.2">
      <c r="A46" s="646" t="s">
        <v>954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14">
        <v>166615</v>
      </c>
      <c r="L46" s="314"/>
      <c r="M46" s="314"/>
      <c r="N46" s="314"/>
      <c r="O46" s="314"/>
      <c r="P46" s="314"/>
    </row>
    <row r="47" spans="1:16" x14ac:dyDescent="0.2">
      <c r="A47" s="646" t="s">
        <v>465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14">
        <v>3738</v>
      </c>
      <c r="L47" s="314"/>
      <c r="M47" s="314"/>
      <c r="N47" s="314"/>
      <c r="O47" s="314">
        <v>131.6</v>
      </c>
      <c r="P47" s="314">
        <v>0.02</v>
      </c>
    </row>
    <row r="48" spans="1:16" x14ac:dyDescent="0.2">
      <c r="A48" s="646" t="s">
        <v>1222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14">
        <v>841</v>
      </c>
      <c r="L48" s="314"/>
      <c r="M48" s="314"/>
      <c r="N48" s="314"/>
      <c r="O48" s="314">
        <v>34.1</v>
      </c>
      <c r="P48" s="314">
        <v>0.19</v>
      </c>
    </row>
    <row r="49" spans="1:16" x14ac:dyDescent="0.2">
      <c r="A49" s="646" t="s">
        <v>1227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14">
        <v>3932</v>
      </c>
      <c r="L49" s="314"/>
      <c r="M49" s="314"/>
      <c r="N49" s="314"/>
      <c r="O49" s="314"/>
      <c r="P49" s="314"/>
    </row>
    <row r="50" spans="1:16" x14ac:dyDescent="0.2">
      <c r="A50" s="646" t="s">
        <v>1526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14">
        <v>86</v>
      </c>
      <c r="L50" s="314"/>
      <c r="M50" s="314"/>
      <c r="N50" s="314"/>
      <c r="O50" s="314">
        <v>0.94</v>
      </c>
      <c r="P50" s="314"/>
    </row>
    <row r="51" spans="1:16" x14ac:dyDescent="0.2">
      <c r="A51" s="646" t="s">
        <v>346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14">
        <v>243406</v>
      </c>
      <c r="L51" s="314"/>
      <c r="M51" s="314"/>
      <c r="N51" s="314"/>
      <c r="O51" s="314">
        <v>373.75</v>
      </c>
      <c r="P51" s="314">
        <v>4.25</v>
      </c>
    </row>
    <row r="52" spans="1:16" x14ac:dyDescent="0.2">
      <c r="A52" s="646" t="s">
        <v>466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14"/>
      <c r="L52" s="314"/>
      <c r="M52" s="314"/>
      <c r="N52" s="314"/>
      <c r="O52" s="314"/>
      <c r="P52" s="314"/>
    </row>
    <row r="53" spans="1:16" x14ac:dyDescent="0.2">
      <c r="A53" s="646" t="s">
        <v>467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14">
        <v>233205</v>
      </c>
      <c r="L53" s="314"/>
      <c r="M53" s="314"/>
      <c r="N53" s="314"/>
      <c r="O53" s="314"/>
      <c r="P53" s="314"/>
    </row>
    <row r="54" spans="1:16" x14ac:dyDescent="0.2">
      <c r="A54" s="646" t="s">
        <v>468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14">
        <v>793</v>
      </c>
      <c r="L54" s="314"/>
      <c r="M54" s="314"/>
      <c r="N54" s="314"/>
      <c r="O54" s="314"/>
      <c r="P54" s="314"/>
    </row>
    <row r="55" spans="1:16" x14ac:dyDescent="0.2">
      <c r="A55" s="646" t="s">
        <v>469</v>
      </c>
      <c r="B55" s="645"/>
      <c r="C55" s="645"/>
      <c r="D55" s="645"/>
      <c r="E55" s="645"/>
      <c r="F55" s="645"/>
      <c r="G55" s="645"/>
      <c r="H55" s="645"/>
      <c r="I55" s="645"/>
      <c r="J55" s="645"/>
      <c r="K55" s="314">
        <v>3540</v>
      </c>
      <c r="L55" s="314"/>
      <c r="M55" s="314"/>
      <c r="N55" s="314"/>
      <c r="O55" s="314"/>
      <c r="P55" s="314"/>
    </row>
    <row r="56" spans="1:16" x14ac:dyDescent="0.2">
      <c r="A56" s="646" t="s">
        <v>470</v>
      </c>
      <c r="B56" s="645"/>
      <c r="C56" s="645"/>
      <c r="D56" s="645"/>
      <c r="E56" s="645"/>
      <c r="F56" s="645"/>
      <c r="G56" s="645"/>
      <c r="H56" s="645"/>
      <c r="I56" s="645"/>
      <c r="J56" s="645"/>
      <c r="K56" s="314">
        <v>3717</v>
      </c>
      <c r="L56" s="314"/>
      <c r="M56" s="314"/>
      <c r="N56" s="314"/>
      <c r="O56" s="314"/>
      <c r="P56" s="314"/>
    </row>
    <row r="57" spans="1:16" x14ac:dyDescent="0.2">
      <c r="A57" s="646" t="s">
        <v>471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314">
        <v>2211</v>
      </c>
      <c r="L57" s="314"/>
      <c r="M57" s="314"/>
      <c r="N57" s="314"/>
      <c r="O57" s="314"/>
      <c r="P57" s="314"/>
    </row>
    <row r="58" spans="1:16" x14ac:dyDescent="0.2">
      <c r="A58" s="644" t="s">
        <v>973</v>
      </c>
      <c r="B58" s="645"/>
      <c r="C58" s="645"/>
      <c r="D58" s="645"/>
      <c r="E58" s="645"/>
      <c r="F58" s="645"/>
      <c r="G58" s="645"/>
      <c r="H58" s="645"/>
      <c r="I58" s="645"/>
      <c r="J58" s="645"/>
      <c r="K58" s="316">
        <v>243406</v>
      </c>
      <c r="L58" s="314"/>
      <c r="M58" s="314"/>
      <c r="N58" s="314"/>
      <c r="O58" s="316">
        <v>373.75</v>
      </c>
      <c r="P58" s="316">
        <v>4.25</v>
      </c>
    </row>
    <row r="59" spans="1:16" ht="19.149999999999999" customHeight="1" x14ac:dyDescent="0.2">
      <c r="A59" s="647" t="s">
        <v>2135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</row>
    <row r="60" spans="1:16" ht="56.25" x14ac:dyDescent="0.2">
      <c r="A60" s="309">
        <v>11</v>
      </c>
      <c r="B60" s="310" t="s">
        <v>244</v>
      </c>
      <c r="C60" s="311" t="s">
        <v>2136</v>
      </c>
      <c r="D60" s="312" t="s">
        <v>2137</v>
      </c>
      <c r="E60" s="313" t="s">
        <v>2138</v>
      </c>
      <c r="F60" s="314">
        <v>0.4</v>
      </c>
      <c r="G60" s="315">
        <v>379.94</v>
      </c>
      <c r="H60" s="315">
        <v>356.31</v>
      </c>
      <c r="I60" s="315">
        <v>23.63</v>
      </c>
      <c r="J60" s="315">
        <v>10.63</v>
      </c>
      <c r="K60" s="315">
        <v>152</v>
      </c>
      <c r="L60" s="315">
        <v>143</v>
      </c>
      <c r="M60" s="315">
        <v>9</v>
      </c>
      <c r="N60" s="315">
        <v>4</v>
      </c>
      <c r="O60" s="314" t="s">
        <v>2139</v>
      </c>
      <c r="P60" s="314" t="s">
        <v>2140</v>
      </c>
    </row>
    <row r="61" spans="1:16" x14ac:dyDescent="0.2">
      <c r="A61" s="646" t="s">
        <v>460</v>
      </c>
      <c r="B61" s="645"/>
      <c r="C61" s="645"/>
      <c r="D61" s="645"/>
      <c r="E61" s="645"/>
      <c r="F61" s="645"/>
      <c r="G61" s="645"/>
      <c r="H61" s="645"/>
      <c r="I61" s="645"/>
      <c r="J61" s="645"/>
      <c r="K61" s="314">
        <v>152</v>
      </c>
      <c r="L61" s="314">
        <v>143</v>
      </c>
      <c r="M61" s="314">
        <v>9</v>
      </c>
      <c r="N61" s="314">
        <v>4</v>
      </c>
      <c r="O61" s="314">
        <v>15.96</v>
      </c>
      <c r="P61" s="314">
        <v>0.3</v>
      </c>
    </row>
    <row r="62" spans="1:16" x14ac:dyDescent="0.2">
      <c r="A62" s="646" t="s">
        <v>461</v>
      </c>
      <c r="B62" s="645"/>
      <c r="C62" s="645"/>
      <c r="D62" s="645"/>
      <c r="E62" s="645"/>
      <c r="F62" s="645"/>
      <c r="G62" s="645"/>
      <c r="H62" s="645"/>
      <c r="I62" s="645"/>
      <c r="J62" s="645"/>
      <c r="K62" s="314">
        <v>109</v>
      </c>
      <c r="L62" s="314"/>
      <c r="M62" s="314"/>
      <c r="N62" s="314"/>
      <c r="O62" s="314"/>
      <c r="P62" s="314"/>
    </row>
    <row r="63" spans="1:16" x14ac:dyDescent="0.2">
      <c r="A63" s="646" t="s">
        <v>462</v>
      </c>
      <c r="B63" s="645"/>
      <c r="C63" s="645"/>
      <c r="D63" s="645"/>
      <c r="E63" s="645"/>
      <c r="F63" s="645"/>
      <c r="G63" s="645"/>
      <c r="H63" s="645"/>
      <c r="I63" s="645"/>
      <c r="J63" s="645"/>
      <c r="K63" s="314">
        <v>74</v>
      </c>
      <c r="L63" s="314"/>
      <c r="M63" s="314"/>
      <c r="N63" s="314"/>
      <c r="O63" s="314"/>
      <c r="P63" s="314"/>
    </row>
    <row r="64" spans="1:16" x14ac:dyDescent="0.2">
      <c r="A64" s="644" t="s">
        <v>2141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314"/>
      <c r="L64" s="314"/>
      <c r="M64" s="314"/>
      <c r="N64" s="314"/>
      <c r="O64" s="314"/>
      <c r="P64" s="314"/>
    </row>
    <row r="65" spans="1:16" ht="21.95" customHeight="1" x14ac:dyDescent="0.2">
      <c r="A65" s="646" t="s">
        <v>954</v>
      </c>
      <c r="B65" s="645"/>
      <c r="C65" s="645"/>
      <c r="D65" s="645"/>
      <c r="E65" s="645"/>
      <c r="F65" s="645"/>
      <c r="G65" s="645"/>
      <c r="H65" s="645"/>
      <c r="I65" s="645"/>
      <c r="J65" s="645"/>
      <c r="K65" s="314">
        <v>335</v>
      </c>
      <c r="L65" s="314"/>
      <c r="M65" s="314"/>
      <c r="N65" s="314"/>
      <c r="O65" s="314">
        <v>15.96</v>
      </c>
      <c r="P65" s="314">
        <v>0.3</v>
      </c>
    </row>
    <row r="66" spans="1:16" x14ac:dyDescent="0.2">
      <c r="A66" s="646" t="s">
        <v>346</v>
      </c>
      <c r="B66" s="645"/>
      <c r="C66" s="645"/>
      <c r="D66" s="645"/>
      <c r="E66" s="645"/>
      <c r="F66" s="645"/>
      <c r="G66" s="645"/>
      <c r="H66" s="645"/>
      <c r="I66" s="645"/>
      <c r="J66" s="645"/>
      <c r="K66" s="314">
        <v>335</v>
      </c>
      <c r="L66" s="314"/>
      <c r="M66" s="314"/>
      <c r="N66" s="314"/>
      <c r="O66" s="314">
        <v>15.96</v>
      </c>
      <c r="P66" s="314">
        <v>0.3</v>
      </c>
    </row>
    <row r="67" spans="1:16" x14ac:dyDescent="0.2">
      <c r="A67" s="646" t="s">
        <v>466</v>
      </c>
      <c r="B67" s="645"/>
      <c r="C67" s="645"/>
      <c r="D67" s="645"/>
      <c r="E67" s="645"/>
      <c r="F67" s="645"/>
      <c r="G67" s="645"/>
      <c r="H67" s="645"/>
      <c r="I67" s="645"/>
      <c r="J67" s="645"/>
      <c r="K67" s="314"/>
      <c r="L67" s="314"/>
      <c r="M67" s="314"/>
      <c r="N67" s="314"/>
      <c r="O67" s="314"/>
      <c r="P67" s="314"/>
    </row>
    <row r="68" spans="1:16" x14ac:dyDescent="0.2">
      <c r="A68" s="646" t="s">
        <v>468</v>
      </c>
      <c r="B68" s="645"/>
      <c r="C68" s="645"/>
      <c r="D68" s="645"/>
      <c r="E68" s="645"/>
      <c r="F68" s="645"/>
      <c r="G68" s="645"/>
      <c r="H68" s="645"/>
      <c r="I68" s="645"/>
      <c r="J68" s="645"/>
      <c r="K68" s="314">
        <v>9</v>
      </c>
      <c r="L68" s="314"/>
      <c r="M68" s="314"/>
      <c r="N68" s="314"/>
      <c r="O68" s="314"/>
      <c r="P68" s="314"/>
    </row>
    <row r="69" spans="1:16" x14ac:dyDescent="0.2">
      <c r="A69" s="646" t="s">
        <v>469</v>
      </c>
      <c r="B69" s="645"/>
      <c r="C69" s="645"/>
      <c r="D69" s="645"/>
      <c r="E69" s="645"/>
      <c r="F69" s="645"/>
      <c r="G69" s="645"/>
      <c r="H69" s="645"/>
      <c r="I69" s="645"/>
      <c r="J69" s="645"/>
      <c r="K69" s="314">
        <v>147</v>
      </c>
      <c r="L69" s="314"/>
      <c r="M69" s="314"/>
      <c r="N69" s="314"/>
      <c r="O69" s="314"/>
      <c r="P69" s="314"/>
    </row>
    <row r="70" spans="1:16" x14ac:dyDescent="0.2">
      <c r="A70" s="646" t="s">
        <v>470</v>
      </c>
      <c r="B70" s="645"/>
      <c r="C70" s="645"/>
      <c r="D70" s="645"/>
      <c r="E70" s="645"/>
      <c r="F70" s="645"/>
      <c r="G70" s="645"/>
      <c r="H70" s="645"/>
      <c r="I70" s="645"/>
      <c r="J70" s="645"/>
      <c r="K70" s="314">
        <v>109</v>
      </c>
      <c r="L70" s="314"/>
      <c r="M70" s="314"/>
      <c r="N70" s="314"/>
      <c r="O70" s="314"/>
      <c r="P70" s="314"/>
    </row>
    <row r="71" spans="1:16" x14ac:dyDescent="0.2">
      <c r="A71" s="646" t="s">
        <v>471</v>
      </c>
      <c r="B71" s="645"/>
      <c r="C71" s="645"/>
      <c r="D71" s="645"/>
      <c r="E71" s="645"/>
      <c r="F71" s="645"/>
      <c r="G71" s="645"/>
      <c r="H71" s="645"/>
      <c r="I71" s="645"/>
      <c r="J71" s="645"/>
      <c r="K71" s="314">
        <v>74</v>
      </c>
      <c r="L71" s="314"/>
      <c r="M71" s="314"/>
      <c r="N71" s="314"/>
      <c r="O71" s="314"/>
      <c r="P71" s="314"/>
    </row>
    <row r="72" spans="1:16" x14ac:dyDescent="0.2">
      <c r="A72" s="644" t="s">
        <v>2142</v>
      </c>
      <c r="B72" s="645"/>
      <c r="C72" s="645"/>
      <c r="D72" s="645"/>
      <c r="E72" s="645"/>
      <c r="F72" s="645"/>
      <c r="G72" s="645"/>
      <c r="H72" s="645"/>
      <c r="I72" s="645"/>
      <c r="J72" s="645"/>
      <c r="K72" s="316">
        <v>335</v>
      </c>
      <c r="L72" s="314"/>
      <c r="M72" s="314"/>
      <c r="N72" s="314"/>
      <c r="O72" s="316">
        <v>15.96</v>
      </c>
      <c r="P72" s="316">
        <v>0.3</v>
      </c>
    </row>
    <row r="73" spans="1:16" ht="19.149999999999999" customHeight="1" x14ac:dyDescent="0.2">
      <c r="A73" s="647" t="s">
        <v>2143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</row>
    <row r="74" spans="1:16" ht="56.25" x14ac:dyDescent="0.2">
      <c r="A74" s="309">
        <v>12</v>
      </c>
      <c r="B74" s="310" t="s">
        <v>247</v>
      </c>
      <c r="C74" s="311" t="s">
        <v>2144</v>
      </c>
      <c r="D74" s="312" t="s">
        <v>2145</v>
      </c>
      <c r="E74" s="313" t="s">
        <v>2138</v>
      </c>
      <c r="F74" s="314">
        <v>0.18179999999999999</v>
      </c>
      <c r="G74" s="315">
        <v>1848.51</v>
      </c>
      <c r="H74" s="315">
        <v>1218.0999999999999</v>
      </c>
      <c r="I74" s="315">
        <v>138.21</v>
      </c>
      <c r="J74" s="315">
        <v>3.83</v>
      </c>
      <c r="K74" s="315">
        <v>335</v>
      </c>
      <c r="L74" s="315">
        <v>221</v>
      </c>
      <c r="M74" s="315">
        <v>25</v>
      </c>
      <c r="N74" s="315">
        <v>1</v>
      </c>
      <c r="O74" s="314" t="s">
        <v>2146</v>
      </c>
      <c r="P74" s="314" t="s">
        <v>2147</v>
      </c>
    </row>
    <row r="75" spans="1:16" ht="22.5" x14ac:dyDescent="0.2">
      <c r="A75" s="309">
        <v>13</v>
      </c>
      <c r="B75" s="310" t="s">
        <v>249</v>
      </c>
      <c r="C75" s="311" t="s">
        <v>2148</v>
      </c>
      <c r="D75" s="312" t="s">
        <v>2149</v>
      </c>
      <c r="E75" s="313" t="s">
        <v>424</v>
      </c>
      <c r="F75" s="314">
        <v>14.9</v>
      </c>
      <c r="G75" s="315">
        <v>82.84</v>
      </c>
      <c r="H75" s="314"/>
      <c r="I75" s="314"/>
      <c r="J75" s="314"/>
      <c r="K75" s="315">
        <v>1234</v>
      </c>
      <c r="L75" s="314"/>
      <c r="M75" s="314"/>
      <c r="N75" s="314"/>
      <c r="O75" s="314" t="s">
        <v>107</v>
      </c>
      <c r="P75" s="314" t="s">
        <v>107</v>
      </c>
    </row>
    <row r="76" spans="1:16" ht="33.75" x14ac:dyDescent="0.2">
      <c r="A76" s="309">
        <v>14</v>
      </c>
      <c r="B76" s="310" t="s">
        <v>253</v>
      </c>
      <c r="C76" s="311" t="s">
        <v>2150</v>
      </c>
      <c r="D76" s="312" t="s">
        <v>2151</v>
      </c>
      <c r="E76" s="313" t="s">
        <v>424</v>
      </c>
      <c r="F76" s="314">
        <v>3.28</v>
      </c>
      <c r="G76" s="315">
        <v>190.79</v>
      </c>
      <c r="H76" s="314"/>
      <c r="I76" s="314"/>
      <c r="J76" s="314"/>
      <c r="K76" s="315">
        <v>626</v>
      </c>
      <c r="L76" s="314"/>
      <c r="M76" s="314"/>
      <c r="N76" s="314"/>
      <c r="O76" s="314" t="s">
        <v>107</v>
      </c>
      <c r="P76" s="314" t="s">
        <v>107</v>
      </c>
    </row>
    <row r="77" spans="1:16" ht="33.75" x14ac:dyDescent="0.2">
      <c r="A77" s="309">
        <v>15</v>
      </c>
      <c r="B77" s="310" t="s">
        <v>256</v>
      </c>
      <c r="C77" s="311" t="s">
        <v>2152</v>
      </c>
      <c r="D77" s="312" t="s">
        <v>2153</v>
      </c>
      <c r="E77" s="313" t="s">
        <v>1811</v>
      </c>
      <c r="F77" s="314">
        <v>2</v>
      </c>
      <c r="G77" s="315">
        <v>35.56</v>
      </c>
      <c r="H77" s="315">
        <v>11.46</v>
      </c>
      <c r="I77" s="315">
        <v>1.71</v>
      </c>
      <c r="J77" s="314"/>
      <c r="K77" s="315">
        <v>71</v>
      </c>
      <c r="L77" s="315">
        <v>23</v>
      </c>
      <c r="M77" s="315">
        <v>3</v>
      </c>
      <c r="N77" s="314"/>
      <c r="O77" s="314" t="s">
        <v>2154</v>
      </c>
      <c r="P77" s="314" t="s">
        <v>107</v>
      </c>
    </row>
    <row r="78" spans="1:16" ht="22.5" x14ac:dyDescent="0.2">
      <c r="A78" s="309">
        <v>16</v>
      </c>
      <c r="B78" s="310" t="s">
        <v>258</v>
      </c>
      <c r="C78" s="311" t="s">
        <v>2155</v>
      </c>
      <c r="D78" s="312" t="s">
        <v>2156</v>
      </c>
      <c r="E78" s="313" t="s">
        <v>525</v>
      </c>
      <c r="F78" s="314">
        <v>2</v>
      </c>
      <c r="G78" s="315">
        <v>1786.5</v>
      </c>
      <c r="H78" s="314"/>
      <c r="I78" s="314"/>
      <c r="J78" s="314"/>
      <c r="K78" s="315">
        <v>3573</v>
      </c>
      <c r="L78" s="314"/>
      <c r="M78" s="314"/>
      <c r="N78" s="314"/>
      <c r="O78" s="314" t="s">
        <v>107</v>
      </c>
      <c r="P78" s="314" t="s">
        <v>107</v>
      </c>
    </row>
    <row r="79" spans="1:16" ht="22.5" x14ac:dyDescent="0.2">
      <c r="A79" s="309">
        <v>17</v>
      </c>
      <c r="B79" s="310" t="s">
        <v>261</v>
      </c>
      <c r="C79" s="311" t="s">
        <v>2157</v>
      </c>
      <c r="D79" s="312" t="s">
        <v>2158</v>
      </c>
      <c r="E79" s="313" t="s">
        <v>2159</v>
      </c>
      <c r="F79" s="314">
        <v>0.85</v>
      </c>
      <c r="G79" s="315">
        <v>944</v>
      </c>
      <c r="H79" s="315">
        <v>57.91</v>
      </c>
      <c r="I79" s="315">
        <v>12.81</v>
      </c>
      <c r="J79" s="314"/>
      <c r="K79" s="315">
        <v>802</v>
      </c>
      <c r="L79" s="315">
        <v>49</v>
      </c>
      <c r="M79" s="315">
        <v>11</v>
      </c>
      <c r="N79" s="314"/>
      <c r="O79" s="314" t="s">
        <v>2160</v>
      </c>
      <c r="P79" s="314" t="s">
        <v>107</v>
      </c>
    </row>
    <row r="80" spans="1:16" ht="33.75" x14ac:dyDescent="0.2">
      <c r="A80" s="309">
        <v>18</v>
      </c>
      <c r="B80" s="310" t="s">
        <v>263</v>
      </c>
      <c r="C80" s="311" t="s">
        <v>2161</v>
      </c>
      <c r="D80" s="312" t="s">
        <v>2162</v>
      </c>
      <c r="E80" s="313" t="s">
        <v>2163</v>
      </c>
      <c r="F80" s="314">
        <v>4.3899999999999997</v>
      </c>
      <c r="G80" s="315">
        <v>309.73</v>
      </c>
      <c r="H80" s="315">
        <v>9.85</v>
      </c>
      <c r="I80" s="315">
        <v>4.13</v>
      </c>
      <c r="J80" s="314"/>
      <c r="K80" s="315">
        <v>1359</v>
      </c>
      <c r="L80" s="315">
        <v>43</v>
      </c>
      <c r="M80" s="315">
        <v>18</v>
      </c>
      <c r="N80" s="314"/>
      <c r="O80" s="314" t="s">
        <v>2164</v>
      </c>
      <c r="P80" s="314" t="s">
        <v>107</v>
      </c>
    </row>
    <row r="81" spans="1:16" ht="45" x14ac:dyDescent="0.2">
      <c r="A81" s="309">
        <v>19</v>
      </c>
      <c r="B81" s="310" t="s">
        <v>265</v>
      </c>
      <c r="C81" s="311" t="s">
        <v>2165</v>
      </c>
      <c r="D81" s="312" t="s">
        <v>2166</v>
      </c>
      <c r="E81" s="313" t="s">
        <v>2167</v>
      </c>
      <c r="F81" s="314">
        <v>48</v>
      </c>
      <c r="G81" s="315">
        <v>22.89</v>
      </c>
      <c r="H81" s="315">
        <v>10.99</v>
      </c>
      <c r="I81" s="315">
        <v>2.4900000000000002</v>
      </c>
      <c r="J81" s="314"/>
      <c r="K81" s="315">
        <v>1100</v>
      </c>
      <c r="L81" s="315">
        <v>528</v>
      </c>
      <c r="M81" s="315">
        <v>120</v>
      </c>
      <c r="N81" s="314"/>
      <c r="O81" s="314" t="s">
        <v>2168</v>
      </c>
      <c r="P81" s="314" t="s">
        <v>107</v>
      </c>
    </row>
    <row r="82" spans="1:16" ht="22.5" x14ac:dyDescent="0.2">
      <c r="A82" s="309">
        <v>20</v>
      </c>
      <c r="B82" s="310" t="s">
        <v>268</v>
      </c>
      <c r="C82" s="311" t="s">
        <v>2169</v>
      </c>
      <c r="D82" s="312" t="s">
        <v>2170</v>
      </c>
      <c r="E82" s="313" t="s">
        <v>424</v>
      </c>
      <c r="F82" s="314">
        <v>-1.92</v>
      </c>
      <c r="G82" s="315">
        <v>109.45</v>
      </c>
      <c r="H82" s="314"/>
      <c r="I82" s="314"/>
      <c r="J82" s="314"/>
      <c r="K82" s="315">
        <v>-210</v>
      </c>
      <c r="L82" s="314"/>
      <c r="M82" s="314"/>
      <c r="N82" s="314"/>
      <c r="O82" s="314" t="s">
        <v>107</v>
      </c>
      <c r="P82" s="314" t="s">
        <v>107</v>
      </c>
    </row>
    <row r="83" spans="1:16" ht="33.75" x14ac:dyDescent="0.2">
      <c r="A83" s="309">
        <v>21</v>
      </c>
      <c r="B83" s="310" t="s">
        <v>274</v>
      </c>
      <c r="C83" s="311" t="s">
        <v>1102</v>
      </c>
      <c r="D83" s="312" t="s">
        <v>2171</v>
      </c>
      <c r="E83" s="313" t="s">
        <v>527</v>
      </c>
      <c r="F83" s="314">
        <v>46</v>
      </c>
      <c r="G83" s="315">
        <v>10.029999999999999</v>
      </c>
      <c r="H83" s="314"/>
      <c r="I83" s="314"/>
      <c r="J83" s="314"/>
      <c r="K83" s="315">
        <v>461</v>
      </c>
      <c r="L83" s="314"/>
      <c r="M83" s="314"/>
      <c r="N83" s="314"/>
      <c r="O83" s="314" t="s">
        <v>107</v>
      </c>
      <c r="P83" s="314" t="s">
        <v>107</v>
      </c>
    </row>
    <row r="84" spans="1:16" ht="33.75" x14ac:dyDescent="0.2">
      <c r="A84" s="309">
        <v>22</v>
      </c>
      <c r="B84" s="310" t="s">
        <v>279</v>
      </c>
      <c r="C84" s="311" t="s">
        <v>1102</v>
      </c>
      <c r="D84" s="312" t="s">
        <v>2172</v>
      </c>
      <c r="E84" s="313" t="s">
        <v>527</v>
      </c>
      <c r="F84" s="314">
        <v>2</v>
      </c>
      <c r="G84" s="315">
        <v>7.65</v>
      </c>
      <c r="H84" s="314"/>
      <c r="I84" s="314"/>
      <c r="J84" s="314"/>
      <c r="K84" s="315">
        <v>15</v>
      </c>
      <c r="L84" s="314"/>
      <c r="M84" s="314"/>
      <c r="N84" s="314"/>
      <c r="O84" s="314" t="s">
        <v>107</v>
      </c>
      <c r="P84" s="314" t="s">
        <v>107</v>
      </c>
    </row>
    <row r="85" spans="1:16" ht="45" x14ac:dyDescent="0.2">
      <c r="A85" s="309">
        <v>23</v>
      </c>
      <c r="B85" s="310" t="s">
        <v>284</v>
      </c>
      <c r="C85" s="311" t="s">
        <v>2173</v>
      </c>
      <c r="D85" s="312" t="s">
        <v>2174</v>
      </c>
      <c r="E85" s="313" t="s">
        <v>2167</v>
      </c>
      <c r="F85" s="314">
        <v>9</v>
      </c>
      <c r="G85" s="315">
        <v>24.15</v>
      </c>
      <c r="H85" s="315">
        <v>10.99</v>
      </c>
      <c r="I85" s="315">
        <v>2.4900000000000002</v>
      </c>
      <c r="J85" s="314"/>
      <c r="K85" s="315">
        <v>217</v>
      </c>
      <c r="L85" s="315">
        <v>99</v>
      </c>
      <c r="M85" s="315">
        <v>22</v>
      </c>
      <c r="N85" s="314"/>
      <c r="O85" s="314" t="s">
        <v>2175</v>
      </c>
      <c r="P85" s="314" t="s">
        <v>107</v>
      </c>
    </row>
    <row r="86" spans="1:16" ht="22.5" x14ac:dyDescent="0.2">
      <c r="A86" s="309">
        <v>24</v>
      </c>
      <c r="B86" s="310" t="s">
        <v>286</v>
      </c>
      <c r="C86" s="311" t="s">
        <v>2176</v>
      </c>
      <c r="D86" s="312" t="s">
        <v>2177</v>
      </c>
      <c r="E86" s="313" t="s">
        <v>424</v>
      </c>
      <c r="F86" s="314">
        <v>-0.54</v>
      </c>
      <c r="G86" s="315">
        <v>90.31</v>
      </c>
      <c r="H86" s="314"/>
      <c r="I86" s="314"/>
      <c r="J86" s="314"/>
      <c r="K86" s="315">
        <v>-49</v>
      </c>
      <c r="L86" s="314"/>
      <c r="M86" s="314"/>
      <c r="N86" s="314"/>
      <c r="O86" s="314" t="s">
        <v>107</v>
      </c>
      <c r="P86" s="314" t="s">
        <v>107</v>
      </c>
    </row>
    <row r="87" spans="1:16" ht="33.75" x14ac:dyDescent="0.2">
      <c r="A87" s="309">
        <v>25</v>
      </c>
      <c r="B87" s="310" t="s">
        <v>288</v>
      </c>
      <c r="C87" s="311" t="s">
        <v>1102</v>
      </c>
      <c r="D87" s="312" t="s">
        <v>2178</v>
      </c>
      <c r="E87" s="313" t="s">
        <v>527</v>
      </c>
      <c r="F87" s="314">
        <v>5</v>
      </c>
      <c r="G87" s="315">
        <v>8.2799999999999994</v>
      </c>
      <c r="H87" s="314"/>
      <c r="I87" s="314"/>
      <c r="J87" s="314"/>
      <c r="K87" s="315">
        <v>41</v>
      </c>
      <c r="L87" s="314"/>
      <c r="M87" s="314"/>
      <c r="N87" s="314"/>
      <c r="O87" s="314" t="s">
        <v>107</v>
      </c>
      <c r="P87" s="314" t="s">
        <v>107</v>
      </c>
    </row>
    <row r="88" spans="1:16" ht="33.75" x14ac:dyDescent="0.2">
      <c r="A88" s="309">
        <v>26</v>
      </c>
      <c r="B88" s="310" t="s">
        <v>293</v>
      </c>
      <c r="C88" s="311" t="s">
        <v>1102</v>
      </c>
      <c r="D88" s="312" t="s">
        <v>2179</v>
      </c>
      <c r="E88" s="313" t="s">
        <v>527</v>
      </c>
      <c r="F88" s="314">
        <v>4</v>
      </c>
      <c r="G88" s="315">
        <v>12.29</v>
      </c>
      <c r="H88" s="314"/>
      <c r="I88" s="314"/>
      <c r="J88" s="314"/>
      <c r="K88" s="315">
        <v>49</v>
      </c>
      <c r="L88" s="314"/>
      <c r="M88" s="314"/>
      <c r="N88" s="314"/>
      <c r="O88" s="314" t="s">
        <v>107</v>
      </c>
      <c r="P88" s="314" t="s">
        <v>107</v>
      </c>
    </row>
    <row r="89" spans="1:16" ht="56.25" x14ac:dyDescent="0.2">
      <c r="A89" s="309">
        <v>27</v>
      </c>
      <c r="B89" s="310" t="s">
        <v>295</v>
      </c>
      <c r="C89" s="311" t="s">
        <v>2180</v>
      </c>
      <c r="D89" s="312" t="s">
        <v>2181</v>
      </c>
      <c r="E89" s="313" t="s">
        <v>2138</v>
      </c>
      <c r="F89" s="314">
        <v>0.1225</v>
      </c>
      <c r="G89" s="315">
        <v>2227.04</v>
      </c>
      <c r="H89" s="315">
        <v>1537.6</v>
      </c>
      <c r="I89" s="315">
        <v>144.59</v>
      </c>
      <c r="J89" s="315">
        <v>7.37</v>
      </c>
      <c r="K89" s="315">
        <v>273</v>
      </c>
      <c r="L89" s="315">
        <v>188</v>
      </c>
      <c r="M89" s="315">
        <v>18</v>
      </c>
      <c r="N89" s="315">
        <v>1</v>
      </c>
      <c r="O89" s="314" t="s">
        <v>2182</v>
      </c>
      <c r="P89" s="314" t="s">
        <v>2183</v>
      </c>
    </row>
    <row r="90" spans="1:16" ht="22.5" x14ac:dyDescent="0.2">
      <c r="A90" s="309">
        <v>28</v>
      </c>
      <c r="B90" s="310" t="s">
        <v>300</v>
      </c>
      <c r="C90" s="311" t="s">
        <v>1102</v>
      </c>
      <c r="D90" s="312" t="s">
        <v>2184</v>
      </c>
      <c r="E90" s="313" t="s">
        <v>527</v>
      </c>
      <c r="F90" s="314">
        <v>6</v>
      </c>
      <c r="G90" s="315">
        <v>258.10000000000002</v>
      </c>
      <c r="H90" s="314"/>
      <c r="I90" s="314"/>
      <c r="J90" s="314"/>
      <c r="K90" s="315">
        <v>1549</v>
      </c>
      <c r="L90" s="314"/>
      <c r="M90" s="314"/>
      <c r="N90" s="314"/>
      <c r="O90" s="314" t="s">
        <v>107</v>
      </c>
      <c r="P90" s="314" t="s">
        <v>107</v>
      </c>
    </row>
    <row r="91" spans="1:16" ht="22.5" x14ac:dyDescent="0.2">
      <c r="A91" s="309">
        <v>29</v>
      </c>
      <c r="B91" s="310" t="s">
        <v>307</v>
      </c>
      <c r="C91" s="311" t="s">
        <v>1102</v>
      </c>
      <c r="D91" s="312" t="s">
        <v>2185</v>
      </c>
      <c r="E91" s="313" t="s">
        <v>527</v>
      </c>
      <c r="F91" s="314">
        <v>12</v>
      </c>
      <c r="G91" s="315">
        <v>313.79000000000002</v>
      </c>
      <c r="H91" s="314"/>
      <c r="I91" s="314"/>
      <c r="J91" s="314"/>
      <c r="K91" s="315">
        <v>3765</v>
      </c>
      <c r="L91" s="314"/>
      <c r="M91" s="314"/>
      <c r="N91" s="314"/>
      <c r="O91" s="314" t="s">
        <v>107</v>
      </c>
      <c r="P91" s="314" t="s">
        <v>107</v>
      </c>
    </row>
    <row r="92" spans="1:16" ht="22.5" x14ac:dyDescent="0.2">
      <c r="A92" s="309">
        <v>30</v>
      </c>
      <c r="B92" s="310" t="s">
        <v>310</v>
      </c>
      <c r="C92" s="311" t="s">
        <v>1102</v>
      </c>
      <c r="D92" s="312" t="s">
        <v>2186</v>
      </c>
      <c r="E92" s="313" t="s">
        <v>527</v>
      </c>
      <c r="F92" s="314">
        <v>2</v>
      </c>
      <c r="G92" s="315">
        <v>115</v>
      </c>
      <c r="H92" s="314"/>
      <c r="I92" s="314"/>
      <c r="J92" s="314"/>
      <c r="K92" s="315">
        <v>230</v>
      </c>
      <c r="L92" s="314"/>
      <c r="M92" s="314"/>
      <c r="N92" s="314"/>
      <c r="O92" s="314" t="s">
        <v>107</v>
      </c>
      <c r="P92" s="314" t="s">
        <v>107</v>
      </c>
    </row>
    <row r="93" spans="1:16" ht="22.5" x14ac:dyDescent="0.2">
      <c r="A93" s="309">
        <v>31</v>
      </c>
      <c r="B93" s="310" t="s">
        <v>313</v>
      </c>
      <c r="C93" s="311" t="s">
        <v>1102</v>
      </c>
      <c r="D93" s="312" t="s">
        <v>2187</v>
      </c>
      <c r="E93" s="313" t="s">
        <v>527</v>
      </c>
      <c r="F93" s="314">
        <v>4</v>
      </c>
      <c r="G93" s="315">
        <v>148.87</v>
      </c>
      <c r="H93" s="314"/>
      <c r="I93" s="314"/>
      <c r="J93" s="314"/>
      <c r="K93" s="315">
        <v>595</v>
      </c>
      <c r="L93" s="314"/>
      <c r="M93" s="314"/>
      <c r="N93" s="314"/>
      <c r="O93" s="314" t="s">
        <v>107</v>
      </c>
      <c r="P93" s="314" t="s">
        <v>107</v>
      </c>
    </row>
    <row r="94" spans="1:16" ht="22.5" x14ac:dyDescent="0.2">
      <c r="A94" s="309">
        <v>32</v>
      </c>
      <c r="B94" s="310" t="s">
        <v>315</v>
      </c>
      <c r="C94" s="311" t="s">
        <v>1102</v>
      </c>
      <c r="D94" s="312" t="s">
        <v>2188</v>
      </c>
      <c r="E94" s="313" t="s">
        <v>527</v>
      </c>
      <c r="F94" s="314">
        <v>4</v>
      </c>
      <c r="G94" s="315">
        <v>471.05</v>
      </c>
      <c r="H94" s="314"/>
      <c r="I94" s="314"/>
      <c r="J94" s="314"/>
      <c r="K94" s="315">
        <v>1884</v>
      </c>
      <c r="L94" s="314"/>
      <c r="M94" s="314"/>
      <c r="N94" s="314"/>
      <c r="O94" s="314" t="s">
        <v>107</v>
      </c>
      <c r="P94" s="314" t="s">
        <v>107</v>
      </c>
    </row>
    <row r="95" spans="1:16" ht="22.5" x14ac:dyDescent="0.2">
      <c r="A95" s="309">
        <v>33</v>
      </c>
      <c r="B95" s="310" t="s">
        <v>317</v>
      </c>
      <c r="C95" s="311" t="s">
        <v>1102</v>
      </c>
      <c r="D95" s="312" t="s">
        <v>2189</v>
      </c>
      <c r="E95" s="313" t="s">
        <v>527</v>
      </c>
      <c r="F95" s="314">
        <v>4</v>
      </c>
      <c r="G95" s="315">
        <v>237.03</v>
      </c>
      <c r="H95" s="314"/>
      <c r="I95" s="314"/>
      <c r="J95" s="314"/>
      <c r="K95" s="315">
        <v>948</v>
      </c>
      <c r="L95" s="314"/>
      <c r="M95" s="314"/>
      <c r="N95" s="314"/>
      <c r="O95" s="314" t="s">
        <v>107</v>
      </c>
      <c r="P95" s="314" t="s">
        <v>107</v>
      </c>
    </row>
    <row r="96" spans="1:16" ht="22.5" x14ac:dyDescent="0.2">
      <c r="A96" s="309">
        <v>34</v>
      </c>
      <c r="B96" s="310" t="s">
        <v>319</v>
      </c>
      <c r="C96" s="311" t="s">
        <v>1102</v>
      </c>
      <c r="D96" s="312" t="s">
        <v>2190</v>
      </c>
      <c r="E96" s="313" t="s">
        <v>527</v>
      </c>
      <c r="F96" s="314">
        <v>4</v>
      </c>
      <c r="G96" s="315">
        <v>188.12</v>
      </c>
      <c r="H96" s="314"/>
      <c r="I96" s="314"/>
      <c r="J96" s="314"/>
      <c r="K96" s="315">
        <v>752</v>
      </c>
      <c r="L96" s="314"/>
      <c r="M96" s="314"/>
      <c r="N96" s="314"/>
      <c r="O96" s="314" t="s">
        <v>107</v>
      </c>
      <c r="P96" s="314" t="s">
        <v>107</v>
      </c>
    </row>
    <row r="97" spans="1:16" ht="22.5" x14ac:dyDescent="0.2">
      <c r="A97" s="309">
        <v>35</v>
      </c>
      <c r="B97" s="310" t="s">
        <v>322</v>
      </c>
      <c r="C97" s="311" t="s">
        <v>1102</v>
      </c>
      <c r="D97" s="312" t="s">
        <v>2191</v>
      </c>
      <c r="E97" s="313" t="s">
        <v>527</v>
      </c>
      <c r="F97" s="314">
        <v>8</v>
      </c>
      <c r="G97" s="315">
        <v>28.21</v>
      </c>
      <c r="H97" s="314"/>
      <c r="I97" s="314"/>
      <c r="J97" s="314"/>
      <c r="K97" s="315">
        <v>226</v>
      </c>
      <c r="L97" s="314"/>
      <c r="M97" s="314"/>
      <c r="N97" s="314"/>
      <c r="O97" s="314" t="s">
        <v>107</v>
      </c>
      <c r="P97" s="314" t="s">
        <v>107</v>
      </c>
    </row>
    <row r="98" spans="1:16" ht="22.5" x14ac:dyDescent="0.2">
      <c r="A98" s="309">
        <v>36</v>
      </c>
      <c r="B98" s="310" t="s">
        <v>325</v>
      </c>
      <c r="C98" s="311" t="s">
        <v>1102</v>
      </c>
      <c r="D98" s="312" t="s">
        <v>2192</v>
      </c>
      <c r="E98" s="313" t="s">
        <v>527</v>
      </c>
      <c r="F98" s="314">
        <v>16</v>
      </c>
      <c r="G98" s="315">
        <v>37.619999999999997</v>
      </c>
      <c r="H98" s="314"/>
      <c r="I98" s="314"/>
      <c r="J98" s="314"/>
      <c r="K98" s="315">
        <v>602</v>
      </c>
      <c r="L98" s="314"/>
      <c r="M98" s="314"/>
      <c r="N98" s="314"/>
      <c r="O98" s="314" t="s">
        <v>107</v>
      </c>
      <c r="P98" s="314" t="s">
        <v>107</v>
      </c>
    </row>
    <row r="99" spans="1:16" ht="22.5" x14ac:dyDescent="0.2">
      <c r="A99" s="309">
        <v>37</v>
      </c>
      <c r="B99" s="310" t="s">
        <v>327</v>
      </c>
      <c r="C99" s="311" t="s">
        <v>1102</v>
      </c>
      <c r="D99" s="312" t="s">
        <v>2193</v>
      </c>
      <c r="E99" s="313" t="s">
        <v>527</v>
      </c>
      <c r="F99" s="314">
        <v>12</v>
      </c>
      <c r="G99" s="315">
        <v>94.06</v>
      </c>
      <c r="H99" s="314"/>
      <c r="I99" s="314"/>
      <c r="J99" s="314"/>
      <c r="K99" s="315">
        <v>1129</v>
      </c>
      <c r="L99" s="314"/>
      <c r="M99" s="314"/>
      <c r="N99" s="314"/>
      <c r="O99" s="314" t="s">
        <v>107</v>
      </c>
      <c r="P99" s="314" t="s">
        <v>107</v>
      </c>
    </row>
    <row r="100" spans="1:16" x14ac:dyDescent="0.2">
      <c r="A100" s="646" t="s">
        <v>460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314">
        <v>21577</v>
      </c>
      <c r="L100" s="314">
        <v>1151</v>
      </c>
      <c r="M100" s="314">
        <v>217</v>
      </c>
      <c r="N100" s="314">
        <v>2</v>
      </c>
      <c r="O100" s="314">
        <v>123.38</v>
      </c>
      <c r="P100" s="314">
        <v>0.11</v>
      </c>
    </row>
    <row r="101" spans="1:16" x14ac:dyDescent="0.2">
      <c r="A101" s="646" t="s">
        <v>461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314">
        <v>1328</v>
      </c>
      <c r="L101" s="314"/>
      <c r="M101" s="314"/>
      <c r="N101" s="314"/>
      <c r="O101" s="314"/>
      <c r="P101" s="314"/>
    </row>
    <row r="102" spans="1:16" x14ac:dyDescent="0.2">
      <c r="A102" s="646" t="s">
        <v>462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314">
        <v>813</v>
      </c>
      <c r="L102" s="314"/>
      <c r="M102" s="314"/>
      <c r="N102" s="314"/>
      <c r="O102" s="314"/>
      <c r="P102" s="314"/>
    </row>
    <row r="103" spans="1:16" x14ac:dyDescent="0.2">
      <c r="A103" s="644" t="s">
        <v>2194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314"/>
      <c r="L103" s="314"/>
      <c r="M103" s="314"/>
      <c r="N103" s="314"/>
      <c r="O103" s="314"/>
      <c r="P103" s="314"/>
    </row>
    <row r="104" spans="1:16" ht="21.95" customHeight="1" x14ac:dyDescent="0.2">
      <c r="A104" s="646" t="s">
        <v>1289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314">
        <v>18244</v>
      </c>
      <c r="L104" s="314"/>
      <c r="M104" s="314"/>
      <c r="N104" s="314"/>
      <c r="O104" s="314">
        <v>123.38</v>
      </c>
      <c r="P104" s="314">
        <v>0.11</v>
      </c>
    </row>
    <row r="105" spans="1:16" x14ac:dyDescent="0.2">
      <c r="A105" s="646" t="s">
        <v>1526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314">
        <v>5474</v>
      </c>
      <c r="L105" s="314"/>
      <c r="M105" s="314"/>
      <c r="N105" s="314"/>
      <c r="O105" s="314"/>
      <c r="P105" s="314"/>
    </row>
    <row r="106" spans="1:16" x14ac:dyDescent="0.2">
      <c r="A106" s="646" t="s">
        <v>346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314">
        <v>23718</v>
      </c>
      <c r="L106" s="314"/>
      <c r="M106" s="314"/>
      <c r="N106" s="314"/>
      <c r="O106" s="314">
        <v>123.38</v>
      </c>
      <c r="P106" s="314">
        <v>0.11</v>
      </c>
    </row>
    <row r="107" spans="1:16" x14ac:dyDescent="0.2">
      <c r="A107" s="646" t="s">
        <v>466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314"/>
      <c r="L107" s="314"/>
      <c r="M107" s="314"/>
      <c r="N107" s="314"/>
      <c r="O107" s="314"/>
      <c r="P107" s="314"/>
    </row>
    <row r="108" spans="1:16" x14ac:dyDescent="0.2">
      <c r="A108" s="646" t="s">
        <v>467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314">
        <v>20209</v>
      </c>
      <c r="L108" s="314"/>
      <c r="M108" s="314"/>
      <c r="N108" s="314"/>
      <c r="O108" s="314"/>
      <c r="P108" s="314"/>
    </row>
    <row r="109" spans="1:16" x14ac:dyDescent="0.2">
      <c r="A109" s="646" t="s">
        <v>468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314">
        <v>217</v>
      </c>
      <c r="L109" s="314"/>
      <c r="M109" s="314"/>
      <c r="N109" s="314"/>
      <c r="O109" s="314"/>
      <c r="P109" s="314"/>
    </row>
    <row r="110" spans="1:16" x14ac:dyDescent="0.2">
      <c r="A110" s="646" t="s">
        <v>469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314">
        <v>1153</v>
      </c>
      <c r="L110" s="314"/>
      <c r="M110" s="314"/>
      <c r="N110" s="314"/>
      <c r="O110" s="314"/>
      <c r="P110" s="314"/>
    </row>
    <row r="111" spans="1:16" x14ac:dyDescent="0.2">
      <c r="A111" s="646" t="s">
        <v>470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314">
        <v>1328</v>
      </c>
      <c r="L111" s="314"/>
      <c r="M111" s="314"/>
      <c r="N111" s="314"/>
      <c r="O111" s="314"/>
      <c r="P111" s="314"/>
    </row>
    <row r="112" spans="1:16" x14ac:dyDescent="0.2">
      <c r="A112" s="646" t="s">
        <v>471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314">
        <v>813</v>
      </c>
      <c r="L112" s="314"/>
      <c r="M112" s="314"/>
      <c r="N112" s="314"/>
      <c r="O112" s="314"/>
      <c r="P112" s="314"/>
    </row>
    <row r="113" spans="1:16" x14ac:dyDescent="0.2">
      <c r="A113" s="644" t="s">
        <v>2195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316">
        <v>23718</v>
      </c>
      <c r="L113" s="314"/>
      <c r="M113" s="314"/>
      <c r="N113" s="314"/>
      <c r="O113" s="316">
        <v>123.38</v>
      </c>
      <c r="P113" s="316">
        <v>0.11</v>
      </c>
    </row>
    <row r="114" spans="1:16" x14ac:dyDescent="0.2">
      <c r="A114" s="648" t="s">
        <v>345</v>
      </c>
      <c r="B114" s="649"/>
      <c r="C114" s="649"/>
      <c r="D114" s="649"/>
      <c r="E114" s="649"/>
      <c r="F114" s="649"/>
      <c r="G114" s="649"/>
      <c r="H114" s="649"/>
      <c r="I114" s="649"/>
      <c r="J114" s="649"/>
      <c r="K114" s="649"/>
      <c r="L114" s="649"/>
      <c r="M114" s="649"/>
      <c r="N114" s="649"/>
      <c r="O114" s="649"/>
      <c r="P114" s="649"/>
    </row>
    <row r="115" spans="1:16" x14ac:dyDescent="0.2">
      <c r="A115" s="646" t="s">
        <v>473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314">
        <v>259207</v>
      </c>
      <c r="L115" s="314">
        <v>4774</v>
      </c>
      <c r="M115" s="314">
        <v>1019</v>
      </c>
      <c r="N115" s="314">
        <v>66</v>
      </c>
      <c r="O115" s="314">
        <v>513.09</v>
      </c>
      <c r="P115" s="314">
        <v>4.66</v>
      </c>
    </row>
    <row r="116" spans="1:16" x14ac:dyDescent="0.2">
      <c r="A116" s="646" t="s">
        <v>461</v>
      </c>
      <c r="B116" s="645"/>
      <c r="C116" s="645"/>
      <c r="D116" s="645"/>
      <c r="E116" s="645"/>
      <c r="F116" s="645"/>
      <c r="G116" s="645"/>
      <c r="H116" s="645"/>
      <c r="I116" s="645"/>
      <c r="J116" s="645"/>
      <c r="K116" s="314">
        <v>5155</v>
      </c>
      <c r="L116" s="314"/>
      <c r="M116" s="314"/>
      <c r="N116" s="314"/>
      <c r="O116" s="314"/>
      <c r="P116" s="314"/>
    </row>
    <row r="117" spans="1:16" x14ac:dyDescent="0.2">
      <c r="A117" s="646" t="s">
        <v>462</v>
      </c>
      <c r="B117" s="645"/>
      <c r="C117" s="645"/>
      <c r="D117" s="645"/>
      <c r="E117" s="645"/>
      <c r="F117" s="645"/>
      <c r="G117" s="645"/>
      <c r="H117" s="645"/>
      <c r="I117" s="645"/>
      <c r="J117" s="645"/>
      <c r="K117" s="314">
        <v>3099</v>
      </c>
      <c r="L117" s="314"/>
      <c r="M117" s="314"/>
      <c r="N117" s="314"/>
      <c r="O117" s="314"/>
      <c r="P117" s="314"/>
    </row>
    <row r="118" spans="1:16" x14ac:dyDescent="0.2">
      <c r="A118" s="644" t="s">
        <v>474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314"/>
      <c r="L118" s="314"/>
      <c r="M118" s="314"/>
      <c r="N118" s="314"/>
      <c r="O118" s="314"/>
      <c r="P118" s="314"/>
    </row>
    <row r="119" spans="1:16" ht="21.95" customHeight="1" x14ac:dyDescent="0.2">
      <c r="A119" s="646" t="s">
        <v>1289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314">
        <v>86440</v>
      </c>
      <c r="L119" s="314"/>
      <c r="M119" s="314"/>
      <c r="N119" s="314"/>
      <c r="O119" s="314">
        <v>330.49</v>
      </c>
      <c r="P119" s="314">
        <v>4.1500000000000004</v>
      </c>
    </row>
    <row r="120" spans="1:16" ht="21.95" customHeight="1" x14ac:dyDescent="0.2">
      <c r="A120" s="646" t="s">
        <v>954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314">
        <v>166950</v>
      </c>
      <c r="L120" s="314"/>
      <c r="M120" s="314"/>
      <c r="N120" s="314"/>
      <c r="O120" s="314">
        <v>15.96</v>
      </c>
      <c r="P120" s="314">
        <v>0.3</v>
      </c>
    </row>
    <row r="121" spans="1:16" x14ac:dyDescent="0.2">
      <c r="A121" s="646" t="s">
        <v>465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314">
        <v>3738</v>
      </c>
      <c r="L121" s="314"/>
      <c r="M121" s="314"/>
      <c r="N121" s="314"/>
      <c r="O121" s="314">
        <v>131.6</v>
      </c>
      <c r="P121" s="314">
        <v>0.02</v>
      </c>
    </row>
    <row r="122" spans="1:16" x14ac:dyDescent="0.2">
      <c r="A122" s="646" t="s">
        <v>1222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314">
        <v>841</v>
      </c>
      <c r="L122" s="314"/>
      <c r="M122" s="314"/>
      <c r="N122" s="314"/>
      <c r="O122" s="314">
        <v>34.1</v>
      </c>
      <c r="P122" s="314">
        <v>0.19</v>
      </c>
    </row>
    <row r="123" spans="1:16" x14ac:dyDescent="0.2">
      <c r="A123" s="646" t="s">
        <v>1227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314">
        <v>3932</v>
      </c>
      <c r="L123" s="314"/>
      <c r="M123" s="314"/>
      <c r="N123" s="314"/>
      <c r="O123" s="314"/>
      <c r="P123" s="314"/>
    </row>
    <row r="124" spans="1:16" x14ac:dyDescent="0.2">
      <c r="A124" s="646" t="s">
        <v>1526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314">
        <v>5560</v>
      </c>
      <c r="L124" s="314"/>
      <c r="M124" s="314"/>
      <c r="N124" s="314"/>
      <c r="O124" s="314">
        <v>0.94</v>
      </c>
      <c r="P124" s="314"/>
    </row>
    <row r="125" spans="1:16" x14ac:dyDescent="0.2">
      <c r="A125" s="646" t="s">
        <v>346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314">
        <v>267461</v>
      </c>
      <c r="L125" s="314"/>
      <c r="M125" s="314"/>
      <c r="N125" s="314"/>
      <c r="O125" s="314">
        <v>513.09</v>
      </c>
      <c r="P125" s="314">
        <v>4.66</v>
      </c>
    </row>
    <row r="126" spans="1:16" x14ac:dyDescent="0.2">
      <c r="A126" s="707" t="s">
        <v>347</v>
      </c>
      <c r="B126" s="708"/>
      <c r="C126" s="708"/>
      <c r="D126" s="708"/>
      <c r="E126" s="708"/>
      <c r="F126" s="708"/>
      <c r="G126" s="708"/>
      <c r="H126" s="708"/>
      <c r="I126" s="708"/>
      <c r="J126" s="709"/>
      <c r="K126" s="61">
        <f>ROUND(K125*6.96,2)</f>
        <v>1861528.56</v>
      </c>
      <c r="L126" s="314"/>
      <c r="M126" s="314"/>
      <c r="N126" s="314"/>
      <c r="O126" s="314"/>
      <c r="P126" s="314"/>
    </row>
    <row r="127" spans="1:16" x14ac:dyDescent="0.2">
      <c r="A127" s="646" t="s">
        <v>348</v>
      </c>
      <c r="B127" s="645"/>
      <c r="C127" s="645"/>
      <c r="D127" s="645"/>
      <c r="E127" s="645"/>
      <c r="F127" s="645"/>
      <c r="G127" s="645"/>
      <c r="H127" s="645"/>
      <c r="I127" s="645"/>
      <c r="J127" s="645"/>
      <c r="K127" s="61">
        <f>ROUND(K126*1.1532377,2)</f>
        <v>2146784.92</v>
      </c>
      <c r="L127" s="314"/>
      <c r="M127" s="314"/>
      <c r="N127" s="314"/>
      <c r="O127" s="314"/>
      <c r="P127" s="314"/>
    </row>
    <row r="128" spans="1:16" x14ac:dyDescent="0.2">
      <c r="A128" s="646" t="s">
        <v>349</v>
      </c>
      <c r="B128" s="645"/>
      <c r="C128" s="645"/>
      <c r="D128" s="645"/>
      <c r="E128" s="645"/>
      <c r="F128" s="645"/>
      <c r="G128" s="645"/>
      <c r="H128" s="645"/>
      <c r="I128" s="645"/>
      <c r="J128" s="645"/>
      <c r="K128" s="61">
        <f>ROUND(K127*0.845,2)-4.81</f>
        <v>1814028.45</v>
      </c>
      <c r="L128" s="314"/>
      <c r="M128" s="314"/>
      <c r="N128" s="314"/>
      <c r="O128" s="314"/>
      <c r="P128" s="314"/>
    </row>
    <row r="129" spans="1:16" ht="12.75" customHeight="1" x14ac:dyDescent="0.2">
      <c r="A129" s="644" t="s">
        <v>48</v>
      </c>
      <c r="B129" s="645"/>
      <c r="C129" s="645"/>
      <c r="D129" s="645"/>
      <c r="E129" s="645"/>
      <c r="F129" s="645"/>
      <c r="G129" s="645"/>
      <c r="H129" s="645"/>
      <c r="I129" s="645"/>
      <c r="J129" s="645"/>
      <c r="K129" s="61">
        <f>ROUND(K128*0.2,2)-0.01</f>
        <v>362805.68</v>
      </c>
      <c r="L129" s="314"/>
      <c r="M129" s="314"/>
      <c r="N129" s="314"/>
      <c r="O129" s="314"/>
      <c r="P129" s="314"/>
    </row>
    <row r="130" spans="1:16" ht="12.75" customHeight="1" x14ac:dyDescent="0.2">
      <c r="A130" s="644" t="s">
        <v>514</v>
      </c>
      <c r="B130" s="645"/>
      <c r="C130" s="645"/>
      <c r="D130" s="645"/>
      <c r="E130" s="645"/>
      <c r="F130" s="645"/>
      <c r="G130" s="645"/>
      <c r="H130" s="645"/>
      <c r="I130" s="645"/>
      <c r="J130" s="645"/>
      <c r="K130" s="61">
        <f>K128+K129</f>
        <v>2176834.13</v>
      </c>
      <c r="L130" s="314"/>
      <c r="M130" s="314"/>
      <c r="N130" s="314"/>
      <c r="O130" s="314"/>
      <c r="P130" s="314"/>
    </row>
    <row r="132" spans="1:16" x14ac:dyDescent="0.2">
      <c r="B132" s="122" t="s">
        <v>506</v>
      </c>
      <c r="C132" s="123"/>
      <c r="D132" s="124"/>
      <c r="E132" s="271"/>
      <c r="F132" s="271"/>
      <c r="G132" s="271"/>
      <c r="H132" s="271"/>
      <c r="I132" s="271"/>
      <c r="J132" s="271"/>
      <c r="K132" s="271"/>
      <c r="L132" s="271"/>
      <c r="M132" s="271"/>
    </row>
    <row r="133" spans="1:16" x14ac:dyDescent="0.2">
      <c r="B133" s="122"/>
      <c r="C133" s="123"/>
      <c r="D133" s="124"/>
      <c r="E133" s="271"/>
      <c r="F133" s="271"/>
      <c r="G133" s="271"/>
      <c r="H133" s="271"/>
      <c r="I133" s="271"/>
      <c r="J133" s="271"/>
      <c r="K133" s="271"/>
      <c r="L133" s="271"/>
      <c r="M133" s="271"/>
    </row>
    <row r="134" spans="1:16" x14ac:dyDescent="0.2">
      <c r="B134" s="122" t="s">
        <v>505</v>
      </c>
      <c r="C134" s="123"/>
      <c r="D134" s="124"/>
      <c r="E134" s="271"/>
      <c r="F134" s="271"/>
      <c r="G134" s="271"/>
      <c r="H134" s="271"/>
      <c r="I134" s="271"/>
      <c r="J134" s="271"/>
      <c r="K134" s="271"/>
      <c r="L134" s="271"/>
      <c r="M134" s="271"/>
    </row>
    <row r="140" spans="1:16" x14ac:dyDescent="0.2">
      <c r="A140" s="642"/>
      <c r="B140" s="641"/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  <row r="141" spans="1:16" x14ac:dyDescent="0.2">
      <c r="A141" s="640"/>
      <c r="B141" s="641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43" spans="1:16" x14ac:dyDescent="0.2">
      <c r="A143" s="642"/>
      <c r="B143" s="641"/>
      <c r="C143" s="641"/>
      <c r="D143" s="641"/>
      <c r="E143" s="641"/>
      <c r="F143" s="641"/>
      <c r="G143" s="641"/>
      <c r="H143" s="641"/>
      <c r="I143" s="641"/>
      <c r="J143" s="641"/>
      <c r="K143" s="641"/>
      <c r="L143" s="641"/>
      <c r="M143" s="641"/>
      <c r="N143" s="641"/>
      <c r="O143" s="641"/>
      <c r="P143" s="641"/>
    </row>
    <row r="148" spans="1:16" x14ac:dyDescent="0.2">
      <c r="A148" s="642"/>
      <c r="B148" s="641"/>
      <c r="C148" s="641"/>
      <c r="D148" s="641"/>
      <c r="E148" s="641"/>
      <c r="F148" s="641"/>
      <c r="G148" s="641"/>
      <c r="H148" s="641"/>
      <c r="I148" s="641"/>
      <c r="J148" s="641"/>
      <c r="K148" s="641"/>
      <c r="L148" s="641"/>
      <c r="M148" s="641"/>
      <c r="N148" s="641"/>
      <c r="O148" s="641"/>
      <c r="P148" s="641"/>
    </row>
    <row r="149" spans="1:16" x14ac:dyDescent="0.2">
      <c r="A149" s="640"/>
      <c r="B149" s="641"/>
      <c r="C149" s="641"/>
      <c r="D149" s="641"/>
      <c r="E149" s="641"/>
      <c r="F149" s="641"/>
      <c r="G149" s="641"/>
      <c r="H149" s="641"/>
      <c r="I149" s="641"/>
      <c r="J149" s="641"/>
      <c r="K149" s="641"/>
      <c r="L149" s="641"/>
      <c r="M149" s="641"/>
      <c r="N149" s="641"/>
      <c r="O149" s="641"/>
      <c r="P149" s="641"/>
    </row>
    <row r="151" spans="1:16" x14ac:dyDescent="0.2">
      <c r="A151" s="642"/>
      <c r="B151" s="641"/>
      <c r="C151" s="641"/>
      <c r="D151" s="641"/>
      <c r="E151" s="641"/>
      <c r="F151" s="641"/>
      <c r="G151" s="641"/>
      <c r="H151" s="641"/>
      <c r="I151" s="641"/>
      <c r="J151" s="641"/>
      <c r="K151" s="641"/>
      <c r="L151" s="641"/>
      <c r="M151" s="641"/>
      <c r="N151" s="641"/>
      <c r="O151" s="641"/>
      <c r="P151" s="641"/>
    </row>
    <row r="154" spans="1:16" x14ac:dyDescent="0.2">
      <c r="A154" s="642"/>
      <c r="B154" s="641"/>
      <c r="C154" s="641"/>
      <c r="D154" s="641"/>
      <c r="E154" s="641"/>
      <c r="F154" s="641"/>
      <c r="G154" s="641"/>
      <c r="H154" s="641"/>
      <c r="I154" s="641"/>
      <c r="J154" s="641"/>
      <c r="K154" s="641"/>
      <c r="L154" s="641"/>
      <c r="M154" s="641"/>
      <c r="N154" s="641"/>
      <c r="O154" s="641"/>
      <c r="P154" s="641"/>
    </row>
    <row r="155" spans="1:16" x14ac:dyDescent="0.2">
      <c r="A155" s="640"/>
      <c r="B155" s="641"/>
      <c r="C155" s="641"/>
      <c r="D155" s="641"/>
      <c r="E155" s="641"/>
      <c r="F155" s="641"/>
      <c r="G155" s="641"/>
      <c r="H155" s="641"/>
      <c r="I155" s="641"/>
      <c r="J155" s="641"/>
      <c r="K155" s="641"/>
      <c r="L155" s="641"/>
      <c r="M155" s="641"/>
      <c r="N155" s="641"/>
      <c r="O155" s="641"/>
      <c r="P155" s="641"/>
    </row>
    <row r="157" spans="1:16" x14ac:dyDescent="0.2">
      <c r="A157" s="642" t="s">
        <v>1697</v>
      </c>
      <c r="B157" s="641"/>
      <c r="C157" s="641"/>
      <c r="D157" s="641"/>
      <c r="E157" s="641"/>
      <c r="F157" s="641"/>
      <c r="G157" s="641"/>
      <c r="H157" s="641"/>
      <c r="I157" s="641"/>
      <c r="J157" s="641"/>
      <c r="K157" s="641"/>
      <c r="L157" s="641"/>
      <c r="M157" s="641"/>
      <c r="N157" s="641"/>
      <c r="O157" s="641"/>
      <c r="P157" s="641"/>
    </row>
    <row r="158" spans="1:16" x14ac:dyDescent="0.2">
      <c r="A158" s="640" t="s">
        <v>1696</v>
      </c>
      <c r="B158" s="641"/>
      <c r="C158" s="641"/>
      <c r="D158" s="641"/>
      <c r="E158" s="641"/>
      <c r="F158" s="641"/>
      <c r="G158" s="641"/>
      <c r="H158" s="641"/>
      <c r="I158" s="641"/>
      <c r="J158" s="641"/>
      <c r="K158" s="641"/>
      <c r="L158" s="641"/>
      <c r="M158" s="641"/>
      <c r="N158" s="641"/>
      <c r="O158" s="641"/>
      <c r="P158" s="641"/>
    </row>
    <row r="160" spans="1:16" x14ac:dyDescent="0.2">
      <c r="A160" s="642" t="s">
        <v>1698</v>
      </c>
      <c r="B160" s="641"/>
      <c r="C160" s="641"/>
      <c r="D160" s="641"/>
      <c r="E160" s="641"/>
      <c r="F160" s="641"/>
      <c r="G160" s="641"/>
      <c r="H160" s="641"/>
      <c r="I160" s="641"/>
      <c r="J160" s="641"/>
      <c r="K160" s="641"/>
      <c r="L160" s="641"/>
      <c r="M160" s="641"/>
      <c r="N160" s="641"/>
      <c r="O160" s="641"/>
      <c r="P160" s="641"/>
    </row>
    <row r="161" spans="1:16" x14ac:dyDescent="0.2">
      <c r="A161" s="640" t="s">
        <v>1696</v>
      </c>
      <c r="B161" s="641"/>
      <c r="C161" s="641"/>
      <c r="D161" s="641"/>
      <c r="E161" s="641"/>
      <c r="F161" s="641"/>
      <c r="G161" s="641"/>
      <c r="H161" s="641"/>
      <c r="I161" s="641"/>
      <c r="J161" s="641"/>
      <c r="K161" s="641"/>
      <c r="L161" s="641"/>
      <c r="M161" s="641"/>
      <c r="N161" s="641"/>
      <c r="O161" s="641"/>
      <c r="P161" s="641"/>
    </row>
  </sheetData>
  <mergeCells count="122">
    <mergeCell ref="A154:P154"/>
    <mergeCell ref="A155:P155"/>
    <mergeCell ref="A157:P157"/>
    <mergeCell ref="A158:P158"/>
    <mergeCell ref="A160:P160"/>
    <mergeCell ref="A161:P161"/>
    <mergeCell ref="A140:P140"/>
    <mergeCell ref="A141:P141"/>
    <mergeCell ref="A143:P143"/>
    <mergeCell ref="A148:P148"/>
    <mergeCell ref="A149:P149"/>
    <mergeCell ref="A151:P151"/>
    <mergeCell ref="A129:J129"/>
    <mergeCell ref="A130:J130"/>
    <mergeCell ref="A123:J123"/>
    <mergeCell ref="A124:J124"/>
    <mergeCell ref="A125:J125"/>
    <mergeCell ref="A126:J126"/>
    <mergeCell ref="A127:J127"/>
    <mergeCell ref="A128:J128"/>
    <mergeCell ref="A117:J117"/>
    <mergeCell ref="A118:J118"/>
    <mergeCell ref="A119:J119"/>
    <mergeCell ref="A120:J120"/>
    <mergeCell ref="A121:J121"/>
    <mergeCell ref="A122:J122"/>
    <mergeCell ref="A111:J111"/>
    <mergeCell ref="A112:J112"/>
    <mergeCell ref="A113:J113"/>
    <mergeCell ref="A114:P114"/>
    <mergeCell ref="A115:J115"/>
    <mergeCell ref="A116:J116"/>
    <mergeCell ref="A105:J105"/>
    <mergeCell ref="A106:J106"/>
    <mergeCell ref="A107:J107"/>
    <mergeCell ref="A108:J108"/>
    <mergeCell ref="A109:J109"/>
    <mergeCell ref="A110:J110"/>
    <mergeCell ref="A73:P73"/>
    <mergeCell ref="A100:J100"/>
    <mergeCell ref="A101:J101"/>
    <mergeCell ref="A102:J102"/>
    <mergeCell ref="A103:J103"/>
    <mergeCell ref="A104:J104"/>
    <mergeCell ref="A67:J67"/>
    <mergeCell ref="A68:J68"/>
    <mergeCell ref="A69:J69"/>
    <mergeCell ref="A70:J70"/>
    <mergeCell ref="A71:J71"/>
    <mergeCell ref="A72:J72"/>
    <mergeCell ref="A61:J61"/>
    <mergeCell ref="A62:J62"/>
    <mergeCell ref="A63:J63"/>
    <mergeCell ref="A64:J64"/>
    <mergeCell ref="A65:J65"/>
    <mergeCell ref="A66:J66"/>
    <mergeCell ref="A54:J54"/>
    <mergeCell ref="A55:J55"/>
    <mergeCell ref="A56:J56"/>
    <mergeCell ref="A57:J57"/>
    <mergeCell ref="A58:J58"/>
    <mergeCell ref="A59:P59"/>
    <mergeCell ref="A48:J48"/>
    <mergeCell ref="A49:J49"/>
    <mergeCell ref="A50:J50"/>
    <mergeCell ref="A51:J51"/>
    <mergeCell ref="A52:J52"/>
    <mergeCell ref="A53:J53"/>
    <mergeCell ref="A42:J42"/>
    <mergeCell ref="A43:J43"/>
    <mergeCell ref="A44:J44"/>
    <mergeCell ref="A45:J45"/>
    <mergeCell ref="A46:J46"/>
    <mergeCell ref="A47:J47"/>
    <mergeCell ref="J27:J28"/>
    <mergeCell ref="L27:L28"/>
    <mergeCell ref="M27:M28"/>
    <mergeCell ref="N27:N28"/>
    <mergeCell ref="A30:P30"/>
    <mergeCell ref="A41:J41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M10:P10"/>
    <mergeCell ref="M11:P11"/>
    <mergeCell ref="M12:P12"/>
    <mergeCell ref="B10:G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4" zoomScaleNormal="100" zoomScaleSheetLayoutView="100" workbookViewId="0">
      <selection activeCell="K26" sqref="K26"/>
    </sheetView>
  </sheetViews>
  <sheetFormatPr defaultColWidth="8.5703125" defaultRowHeight="15" x14ac:dyDescent="0.25"/>
  <cols>
    <col min="1" max="1" width="8.5703125" style="185" customWidth="1"/>
    <col min="2" max="2" width="9.140625" style="185" customWidth="1"/>
    <col min="3" max="3" width="32.140625" style="185" customWidth="1"/>
    <col min="4" max="4" width="9.140625" style="185" customWidth="1"/>
    <col min="5" max="5" width="14.28515625" style="185" customWidth="1"/>
    <col min="6" max="6" width="13.42578125" style="185" customWidth="1"/>
    <col min="7" max="7" width="22.85546875" style="185" customWidth="1"/>
    <col min="8" max="8" width="16.85546875" style="185" hidden="1" customWidth="1"/>
    <col min="9" max="9" width="14.5703125" style="185" hidden="1" customWidth="1"/>
    <col min="10" max="10" width="12.42578125" style="185" customWidth="1"/>
    <col min="11" max="11" width="13.42578125" style="185" customWidth="1"/>
    <col min="12" max="255" width="9.140625" style="185" customWidth="1"/>
    <col min="256" max="16384" width="8.5703125" style="185"/>
  </cols>
  <sheetData>
    <row r="1" spans="1:7" x14ac:dyDescent="0.25">
      <c r="E1" s="186" t="s">
        <v>475</v>
      </c>
    </row>
    <row r="2" spans="1:7" x14ac:dyDescent="0.25">
      <c r="E2" s="186" t="s">
        <v>476</v>
      </c>
    </row>
    <row r="3" spans="1:7" x14ac:dyDescent="0.25">
      <c r="E3" s="186" t="s">
        <v>477</v>
      </c>
    </row>
    <row r="4" spans="1:7" x14ac:dyDescent="0.25">
      <c r="G4" s="187" t="s">
        <v>53</v>
      </c>
    </row>
    <row r="5" spans="1:7" x14ac:dyDescent="0.25">
      <c r="E5" s="721" t="s">
        <v>54</v>
      </c>
      <c r="F5" s="722"/>
      <c r="G5" s="188" t="s">
        <v>55</v>
      </c>
    </row>
    <row r="6" spans="1:7" x14ac:dyDescent="0.25">
      <c r="A6" s="189" t="s">
        <v>478</v>
      </c>
      <c r="B6" s="190"/>
      <c r="C6" s="189"/>
      <c r="D6" s="189"/>
      <c r="E6" s="189"/>
      <c r="F6" s="191"/>
      <c r="G6" s="192"/>
    </row>
    <row r="7" spans="1:7" s="194" customFormat="1" ht="55.5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48.75" customHeight="1" x14ac:dyDescent="0.2">
      <c r="A8" s="723" t="s">
        <v>2486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6" customFormat="1" ht="22.5" customHeight="1" x14ac:dyDescent="0.2">
      <c r="A9" s="724" t="s">
        <v>479</v>
      </c>
      <c r="B9" s="724"/>
      <c r="C9" s="724"/>
      <c r="D9" s="724"/>
      <c r="E9" s="724"/>
      <c r="F9" s="725"/>
      <c r="G9" s="195"/>
    </row>
    <row r="10" spans="1:7" s="196" customFormat="1" ht="36" customHeight="1" x14ac:dyDescent="0.2">
      <c r="A10" s="724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4"/>
      <c r="C10" s="724"/>
      <c r="D10" s="724"/>
      <c r="E10" s="724"/>
      <c r="F10" s="724"/>
      <c r="G10" s="197"/>
    </row>
    <row r="11" spans="1:7" ht="25.5" customHeight="1" x14ac:dyDescent="0.25">
      <c r="A11" s="720"/>
      <c r="B11" s="720"/>
      <c r="C11" s="720"/>
      <c r="D11" s="720"/>
      <c r="E11" s="720"/>
      <c r="F11" s="720"/>
      <c r="G11" s="197"/>
    </row>
    <row r="12" spans="1:7" ht="13.15" customHeight="1" x14ac:dyDescent="0.25">
      <c r="A12" s="198"/>
      <c r="B12" s="199"/>
      <c r="C12" s="322"/>
      <c r="D12" s="198"/>
      <c r="E12" s="198"/>
      <c r="F12" s="322" t="s">
        <v>60</v>
      </c>
      <c r="G12" s="325"/>
    </row>
    <row r="13" spans="1:7" x14ac:dyDescent="0.25">
      <c r="A13" s="202"/>
      <c r="B13" s="199"/>
      <c r="C13" s="714" t="s">
        <v>480</v>
      </c>
      <c r="D13" s="714"/>
      <c r="E13" s="715"/>
      <c r="F13" s="204" t="s">
        <v>62</v>
      </c>
      <c r="G13" s="205" t="str">
        <f>'[3]КС2-1.'!M12</f>
        <v>401849</v>
      </c>
    </row>
    <row r="14" spans="1:7" x14ac:dyDescent="0.25">
      <c r="A14" s="198"/>
      <c r="B14" s="199"/>
      <c r="C14" s="322"/>
      <c r="D14" s="206"/>
      <c r="E14" s="198"/>
      <c r="F14" s="326" t="s">
        <v>63</v>
      </c>
      <c r="G14" s="208" t="s">
        <v>503</v>
      </c>
    </row>
    <row r="15" spans="1:7" x14ac:dyDescent="0.25">
      <c r="A15" s="209"/>
      <c r="B15" s="209"/>
      <c r="C15" s="209"/>
      <c r="D15" s="209"/>
      <c r="E15" s="209"/>
      <c r="F15" s="209"/>
      <c r="G15" s="209"/>
    </row>
    <row r="16" spans="1:7" ht="18.75" customHeight="1" x14ac:dyDescent="0.25">
      <c r="A16" s="209"/>
      <c r="B16" s="209"/>
      <c r="C16" s="210"/>
      <c r="D16" s="716" t="s">
        <v>481</v>
      </c>
      <c r="E16" s="717" t="s">
        <v>66</v>
      </c>
      <c r="F16" s="719" t="s">
        <v>67</v>
      </c>
      <c r="G16" s="719"/>
    </row>
    <row r="17" spans="1:8" ht="24.75" customHeight="1" x14ac:dyDescent="0.25">
      <c r="A17" s="209"/>
      <c r="B17" s="327"/>
      <c r="C17" s="210"/>
      <c r="D17" s="716"/>
      <c r="E17" s="718"/>
      <c r="F17" s="324" t="s">
        <v>68</v>
      </c>
      <c r="G17" s="324" t="s">
        <v>69</v>
      </c>
    </row>
    <row r="18" spans="1:8" ht="15.75" x14ac:dyDescent="0.25">
      <c r="A18" s="209"/>
      <c r="B18" s="209"/>
      <c r="C18" s="213"/>
      <c r="D18" s="214">
        <v>5</v>
      </c>
      <c r="E18" s="215" t="s">
        <v>2483</v>
      </c>
      <c r="F18" s="216">
        <v>44378</v>
      </c>
      <c r="G18" s="216">
        <v>44393</v>
      </c>
    </row>
    <row r="19" spans="1:8" ht="15.75" x14ac:dyDescent="0.25">
      <c r="A19" s="209"/>
      <c r="B19" s="209"/>
      <c r="C19" s="218" t="s">
        <v>482</v>
      </c>
      <c r="D19" s="209"/>
      <c r="E19" s="209"/>
      <c r="F19" s="209"/>
      <c r="G19" s="209"/>
    </row>
    <row r="20" spans="1:8" ht="15.75" x14ac:dyDescent="0.25">
      <c r="A20" s="209"/>
      <c r="B20" s="209"/>
      <c r="C20" s="219" t="s">
        <v>483</v>
      </c>
      <c r="D20" s="209"/>
      <c r="E20" s="209"/>
      <c r="F20" s="209"/>
      <c r="G20" s="209"/>
    </row>
    <row r="21" spans="1:8" ht="13.15" customHeight="1" x14ac:dyDescent="0.25">
      <c r="A21" s="716" t="s">
        <v>484</v>
      </c>
      <c r="B21" s="716" t="s">
        <v>485</v>
      </c>
      <c r="C21" s="716"/>
      <c r="D21" s="716" t="s">
        <v>53</v>
      </c>
      <c r="E21" s="716" t="s">
        <v>486</v>
      </c>
      <c r="F21" s="716"/>
      <c r="G21" s="716"/>
    </row>
    <row r="22" spans="1:8" ht="33.75" x14ac:dyDescent="0.25">
      <c r="A22" s="716"/>
      <c r="B22" s="716"/>
      <c r="C22" s="716"/>
      <c r="D22" s="716"/>
      <c r="E22" s="323" t="s">
        <v>487</v>
      </c>
      <c r="F22" s="323" t="s">
        <v>488</v>
      </c>
      <c r="G22" s="323" t="s">
        <v>489</v>
      </c>
    </row>
    <row r="23" spans="1:8" ht="13.15" customHeight="1" x14ac:dyDescent="0.25">
      <c r="A23" s="221">
        <v>1</v>
      </c>
      <c r="B23" s="712">
        <v>2</v>
      </c>
      <c r="C23" s="712"/>
      <c r="D23" s="326">
        <v>3</v>
      </c>
      <c r="E23" s="223">
        <v>4</v>
      </c>
      <c r="F23" s="223">
        <v>5</v>
      </c>
      <c r="G23" s="223">
        <v>6</v>
      </c>
    </row>
    <row r="24" spans="1:8" ht="36" customHeight="1" x14ac:dyDescent="0.25">
      <c r="A24" s="326"/>
      <c r="B24" s="713" t="s">
        <v>490</v>
      </c>
      <c r="C24" s="713"/>
      <c r="D24" s="224"/>
      <c r="E24" s="225">
        <f>SUM(E26:E46)</f>
        <v>28747948.583189521</v>
      </c>
      <c r="F24" s="225">
        <f>SUM(F26:F46)</f>
        <v>28747948.583189521</v>
      </c>
      <c r="G24" s="225">
        <f>G45+G46</f>
        <v>3900005.44</v>
      </c>
      <c r="H24" s="225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5">
      <c r="A25" s="326"/>
      <c r="B25" s="713" t="s">
        <v>491</v>
      </c>
      <c r="C25" s="713"/>
      <c r="D25" s="224"/>
      <c r="E25" s="225"/>
      <c r="F25" s="225"/>
      <c r="G25" s="240"/>
      <c r="H25" s="226"/>
    </row>
    <row r="26" spans="1:8" s="347" customFormat="1" ht="12" x14ac:dyDescent="0.2">
      <c r="A26" s="342">
        <v>1</v>
      </c>
      <c r="B26" s="731" t="s">
        <v>492</v>
      </c>
      <c r="C26" s="731"/>
      <c r="D26" s="343"/>
      <c r="E26" s="344">
        <v>565697.81000000006</v>
      </c>
      <c r="F26" s="344">
        <v>565697.81000000006</v>
      </c>
      <c r="G26" s="345"/>
      <c r="H26" s="346"/>
    </row>
    <row r="27" spans="1:8" s="347" customFormat="1" ht="12" x14ac:dyDescent="0.2">
      <c r="A27" s="342">
        <v>2</v>
      </c>
      <c r="B27" s="731" t="s">
        <v>493</v>
      </c>
      <c r="C27" s="731"/>
      <c r="D27" s="343"/>
      <c r="E27" s="344">
        <v>1620714.2</v>
      </c>
      <c r="F27" s="344">
        <v>1620714.2</v>
      </c>
      <c r="G27" s="345"/>
      <c r="H27" s="346"/>
    </row>
    <row r="28" spans="1:8" s="347" customFormat="1" ht="12" x14ac:dyDescent="0.2">
      <c r="A28" s="342">
        <v>3</v>
      </c>
      <c r="B28" s="731" t="s">
        <v>1090</v>
      </c>
      <c r="C28" s="731"/>
      <c r="D28" s="343"/>
      <c r="E28" s="344">
        <v>2102225.21</v>
      </c>
      <c r="F28" s="344">
        <v>2102225.21</v>
      </c>
      <c r="G28" s="345"/>
      <c r="H28" s="346"/>
    </row>
    <row r="29" spans="1:8" s="347" customFormat="1" ht="12" x14ac:dyDescent="0.2">
      <c r="A29" s="342">
        <v>4</v>
      </c>
      <c r="B29" s="731" t="s">
        <v>1091</v>
      </c>
      <c r="C29" s="731"/>
      <c r="D29" s="343"/>
      <c r="E29" s="344">
        <v>7783798.3499999996</v>
      </c>
      <c r="F29" s="344">
        <v>7783798.3499999996</v>
      </c>
      <c r="G29" s="345"/>
      <c r="H29" s="346"/>
    </row>
    <row r="30" spans="1:8" s="347" customFormat="1" ht="12" x14ac:dyDescent="0.2">
      <c r="A30" s="342">
        <v>5</v>
      </c>
      <c r="B30" s="731" t="s">
        <v>1092</v>
      </c>
      <c r="C30" s="731"/>
      <c r="D30" s="343"/>
      <c r="E30" s="344">
        <v>167417.64000000001</v>
      </c>
      <c r="F30" s="344">
        <v>167417.64000000001</v>
      </c>
      <c r="G30" s="345"/>
      <c r="H30" s="346"/>
    </row>
    <row r="31" spans="1:8" s="347" customFormat="1" ht="12" x14ac:dyDescent="0.2">
      <c r="A31" s="342">
        <v>6</v>
      </c>
      <c r="B31" s="731" t="s">
        <v>1093</v>
      </c>
      <c r="C31" s="731"/>
      <c r="D31" s="343"/>
      <c r="E31" s="344">
        <v>572002.73</v>
      </c>
      <c r="F31" s="344">
        <v>572002.73</v>
      </c>
      <c r="G31" s="345"/>
      <c r="H31" s="346"/>
    </row>
    <row r="32" spans="1:8" s="347" customFormat="1" ht="12" x14ac:dyDescent="0.2">
      <c r="A32" s="342">
        <v>7</v>
      </c>
      <c r="B32" s="731" t="s">
        <v>1094</v>
      </c>
      <c r="C32" s="731"/>
      <c r="D32" s="343"/>
      <c r="E32" s="344">
        <v>137391.79</v>
      </c>
      <c r="F32" s="344">
        <v>137391.79</v>
      </c>
      <c r="G32" s="345"/>
      <c r="H32" s="346"/>
    </row>
    <row r="33" spans="1:11" s="347" customFormat="1" ht="15" customHeight="1" x14ac:dyDescent="0.2">
      <c r="A33" s="342">
        <v>8</v>
      </c>
      <c r="B33" s="731" t="s">
        <v>1095</v>
      </c>
      <c r="C33" s="731"/>
      <c r="D33" s="343"/>
      <c r="E33" s="344">
        <v>2848522.5305927196</v>
      </c>
      <c r="F33" s="344">
        <v>2848522.5305927196</v>
      </c>
      <c r="G33" s="345"/>
      <c r="H33" s="346"/>
    </row>
    <row r="34" spans="1:11" s="347" customFormat="1" ht="12" x14ac:dyDescent="0.2">
      <c r="A34" s="342">
        <v>9</v>
      </c>
      <c r="B34" s="731" t="s">
        <v>1528</v>
      </c>
      <c r="C34" s="731"/>
      <c r="D34" s="343"/>
      <c r="E34" s="344">
        <v>592614.08391334501</v>
      </c>
      <c r="F34" s="344">
        <v>592614.08391334501</v>
      </c>
      <c r="G34" s="348"/>
      <c r="H34" s="346"/>
    </row>
    <row r="35" spans="1:11" s="347" customFormat="1" ht="12" x14ac:dyDescent="0.2">
      <c r="A35" s="342">
        <v>10</v>
      </c>
      <c r="B35" s="731" t="s">
        <v>1529</v>
      </c>
      <c r="C35" s="731"/>
      <c r="D35" s="343"/>
      <c r="E35" s="344">
        <v>445184.11868345994</v>
      </c>
      <c r="F35" s="344">
        <v>445184.11868345994</v>
      </c>
      <c r="G35" s="348"/>
      <c r="H35" s="346"/>
    </row>
    <row r="36" spans="1:11" s="347" customFormat="1" ht="12" x14ac:dyDescent="0.2">
      <c r="A36" s="342">
        <v>11</v>
      </c>
      <c r="B36" s="731" t="s">
        <v>1530</v>
      </c>
      <c r="C36" s="731"/>
      <c r="D36" s="343"/>
      <c r="E36" s="344">
        <v>330242.90000000002</v>
      </c>
      <c r="F36" s="344">
        <v>330242.90000000002</v>
      </c>
      <c r="G36" s="348"/>
      <c r="H36" s="346"/>
    </row>
    <row r="37" spans="1:11" s="347" customFormat="1" ht="12" x14ac:dyDescent="0.2">
      <c r="A37" s="342">
        <v>12</v>
      </c>
      <c r="B37" s="731" t="s">
        <v>1531</v>
      </c>
      <c r="C37" s="731"/>
      <c r="D37" s="343"/>
      <c r="E37" s="344">
        <v>37757.74</v>
      </c>
      <c r="F37" s="344">
        <v>37757.74</v>
      </c>
      <c r="G37" s="349"/>
      <c r="H37" s="346"/>
    </row>
    <row r="38" spans="1:11" s="347" customFormat="1" ht="12" x14ac:dyDescent="0.2">
      <c r="A38" s="342">
        <v>13</v>
      </c>
      <c r="B38" s="731" t="s">
        <v>2198</v>
      </c>
      <c r="C38" s="731"/>
      <c r="D38" s="343"/>
      <c r="E38" s="344">
        <v>2747748.89</v>
      </c>
      <c r="F38" s="344">
        <v>2747748.89</v>
      </c>
      <c r="G38" s="349"/>
      <c r="H38" s="346"/>
    </row>
    <row r="39" spans="1:11" s="347" customFormat="1" ht="12" x14ac:dyDescent="0.2">
      <c r="A39" s="342">
        <v>14</v>
      </c>
      <c r="B39" s="731" t="s">
        <v>2199</v>
      </c>
      <c r="C39" s="731"/>
      <c r="D39" s="343"/>
      <c r="E39" s="344">
        <v>120706.64</v>
      </c>
      <c r="F39" s="344">
        <v>120706.64</v>
      </c>
      <c r="G39" s="349"/>
      <c r="H39" s="346"/>
    </row>
    <row r="40" spans="1:11" s="347" customFormat="1" ht="12" x14ac:dyDescent="0.2">
      <c r="A40" s="342">
        <v>15</v>
      </c>
      <c r="B40" s="731" t="s">
        <v>2200</v>
      </c>
      <c r="C40" s="731"/>
      <c r="D40" s="343"/>
      <c r="E40" s="344">
        <v>1338151.3599999999</v>
      </c>
      <c r="F40" s="344">
        <v>1338151.3599999999</v>
      </c>
      <c r="G40" s="349"/>
      <c r="H40" s="346"/>
    </row>
    <row r="41" spans="1:11" s="347" customFormat="1" ht="12" x14ac:dyDescent="0.2">
      <c r="A41" s="342">
        <v>16</v>
      </c>
      <c r="B41" s="731" t="s">
        <v>2201</v>
      </c>
      <c r="C41" s="731"/>
      <c r="D41" s="343"/>
      <c r="E41" s="344">
        <v>41399.83</v>
      </c>
      <c r="F41" s="344">
        <v>41399.83</v>
      </c>
      <c r="G41" s="349"/>
      <c r="H41" s="346"/>
    </row>
    <row r="42" spans="1:11" s="347" customFormat="1" ht="12" x14ac:dyDescent="0.2">
      <c r="A42" s="342">
        <v>17</v>
      </c>
      <c r="B42" s="731" t="s">
        <v>2202</v>
      </c>
      <c r="C42" s="731"/>
      <c r="D42" s="343"/>
      <c r="E42" s="344">
        <v>84888.78</v>
      </c>
      <c r="F42" s="344">
        <v>84888.78</v>
      </c>
      <c r="G42" s="349"/>
      <c r="H42" s="346"/>
    </row>
    <row r="43" spans="1:11" s="347" customFormat="1" ht="12" x14ac:dyDescent="0.2">
      <c r="A43" s="342">
        <v>18</v>
      </c>
      <c r="B43" s="731" t="s">
        <v>2203</v>
      </c>
      <c r="C43" s="731"/>
      <c r="D43" s="343"/>
      <c r="E43" s="344">
        <v>1497450.09</v>
      </c>
      <c r="F43" s="344">
        <v>1497450.09</v>
      </c>
      <c r="G43" s="349"/>
      <c r="H43" s="346"/>
    </row>
    <row r="44" spans="1:11" s="347" customFormat="1" ht="12" x14ac:dyDescent="0.2">
      <c r="A44" s="342">
        <v>19</v>
      </c>
      <c r="B44" s="731" t="s">
        <v>2204</v>
      </c>
      <c r="C44" s="731"/>
      <c r="D44" s="343"/>
      <c r="E44" s="344">
        <v>1814028.45</v>
      </c>
      <c r="F44" s="344">
        <v>1814028.45</v>
      </c>
      <c r="G44" s="349"/>
      <c r="H44" s="346"/>
    </row>
    <row r="45" spans="1:11" s="347" customFormat="1" ht="12" x14ac:dyDescent="0.2">
      <c r="A45" s="355">
        <v>20</v>
      </c>
      <c r="B45" s="731" t="s">
        <v>2484</v>
      </c>
      <c r="C45" s="731"/>
      <c r="D45" s="343"/>
      <c r="E45" s="344">
        <f>G45</f>
        <v>1671263.71</v>
      </c>
      <c r="F45" s="344">
        <f>G45</f>
        <v>1671263.71</v>
      </c>
      <c r="G45" s="349">
        <f>'кс2-20'!K231</f>
        <v>1671263.71</v>
      </c>
      <c r="H45" s="346"/>
    </row>
    <row r="46" spans="1:11" s="347" customFormat="1" ht="12" x14ac:dyDescent="0.2">
      <c r="A46" s="355">
        <v>21</v>
      </c>
      <c r="B46" s="731" t="s">
        <v>2485</v>
      </c>
      <c r="C46" s="731"/>
      <c r="D46" s="343"/>
      <c r="E46" s="344">
        <f>G46</f>
        <v>2228741.73</v>
      </c>
      <c r="F46" s="344">
        <f>G46</f>
        <v>2228741.73</v>
      </c>
      <c r="G46" s="349">
        <f>'кс2-21'!K60</f>
        <v>2228741.73</v>
      </c>
      <c r="H46" s="346"/>
    </row>
    <row r="47" spans="1:11" ht="13.5" customHeight="1" x14ac:dyDescent="0.25">
      <c r="A47" s="230"/>
      <c r="B47" s="230"/>
      <c r="C47" s="230"/>
      <c r="D47" s="231"/>
      <c r="E47" s="232"/>
      <c r="F47" s="233" t="s">
        <v>494</v>
      </c>
      <c r="G47" s="242">
        <f>G46+G45</f>
        <v>3900005.44</v>
      </c>
      <c r="H47" s="226">
        <f>'[3]КС2-3'!K85+'[3]КС2-4'!K193+'[3]КС2-5'!K55+'[3]КС2-6'!K48+'[3]КС2-7'!K76+'[3]КС2-8'!K71</f>
        <v>11266491.91</v>
      </c>
      <c r="I47" s="234">
        <f>'кс2-13'!K107+'кс2-14'!K77+'кс2-15'!K120+'кс2-16'!K54+'кс2-17'!K65+'кс2-18'!K200+'кс2-19'!K128</f>
        <v>7644374.040000001</v>
      </c>
      <c r="J47" s="226">
        <f>'кс2-20'!K231+'кс2-21'!K60</f>
        <v>3900005.44</v>
      </c>
      <c r="K47" s="226"/>
    </row>
    <row r="48" spans="1:11" x14ac:dyDescent="0.25">
      <c r="A48" s="198"/>
      <c r="B48" s="198"/>
      <c r="C48" s="198"/>
      <c r="D48" s="235"/>
      <c r="E48" s="322"/>
      <c r="F48" s="321" t="s">
        <v>495</v>
      </c>
      <c r="G48" s="244">
        <f>ROUND(G47*0.2,2)</f>
        <v>780001.09</v>
      </c>
      <c r="H48" s="226">
        <f>'[3]КС2-3'!K86+'[3]КС2-4'!K194+'[3]КС2-5'!K56+'[3]КС2-6'!K49+'[3]КС2-7'!K77+'[3]КС2-8'!K72</f>
        <v>2253298.39</v>
      </c>
      <c r="I48" s="234">
        <f>'кс2-13'!K108+'кс2-14'!K78+'кс2-15'!K121+'кс2-16'!K55+'кс2-17'!K66+'кс2-18'!K201+'кс2-19'!K129</f>
        <v>1528874.8</v>
      </c>
      <c r="J48" s="226">
        <f>'кс2-20'!K232+'кс2-21'!K61</f>
        <v>780001.09</v>
      </c>
      <c r="K48" s="226"/>
    </row>
    <row r="49" spans="1:11" x14ac:dyDescent="0.25">
      <c r="A49" s="198"/>
      <c r="B49" s="198"/>
      <c r="C49" s="198"/>
      <c r="D49" s="198"/>
      <c r="E49" s="322"/>
      <c r="F49" s="321" t="s">
        <v>496</v>
      </c>
      <c r="G49" s="240">
        <f>G48+G47</f>
        <v>4680006.53</v>
      </c>
      <c r="H49" s="226">
        <f>'[3]КС2-3'!K87+'[3]КС2-4'!K195+'[3]КС2-5'!K57+'[3]КС2-6'!K50+'[3]КС2-7'!K78+'[3]КС2-8'!K73</f>
        <v>13519790.300000001</v>
      </c>
      <c r="I49" s="234">
        <f>'кс2-13'!K109+'кс2-14'!K79+'кс2-15'!K122+'кс2-16'!K56+'кс2-17'!K67+'кс2-18'!K202+'кс2-19'!K130</f>
        <v>9173248.8399999999</v>
      </c>
      <c r="J49" s="226">
        <f>'кс2-20'!K233+'кс2-21'!K62</f>
        <v>4680006.53</v>
      </c>
      <c r="K49" s="226"/>
    </row>
    <row r="50" spans="1:11" x14ac:dyDescent="0.25">
      <c r="A50" s="209"/>
      <c r="B50" s="237"/>
      <c r="C50" s="209"/>
      <c r="D50" s="209"/>
      <c r="E50" s="209"/>
      <c r="F50" s="209"/>
      <c r="G50" s="209"/>
      <c r="H50" s="226"/>
      <c r="I50" s="245"/>
    </row>
    <row r="51" spans="1:11" ht="44.25" customHeight="1" x14ac:dyDescent="0.25">
      <c r="A51" s="711" t="str">
        <f>'[3]КС2-2.'!A117</f>
        <v>Сдал: Генеральный  директор  ООО ПСК КАПИТАЛ  ____________________________/Г.Ф.Рахимова /</v>
      </c>
      <c r="B51" s="689"/>
      <c r="C51" s="689"/>
      <c r="D51" s="689"/>
      <c r="E51" s="689"/>
      <c r="F51" s="689"/>
      <c r="G51" s="689"/>
    </row>
    <row r="52" spans="1:11" hidden="1" x14ac:dyDescent="0.25">
      <c r="A52" s="321"/>
      <c r="B52" s="239"/>
      <c r="C52" s="239"/>
      <c r="D52" s="239"/>
      <c r="E52" s="239"/>
      <c r="F52" s="239"/>
      <c r="G52" s="239"/>
    </row>
    <row r="53" spans="1:11" ht="45.75" customHeight="1" x14ac:dyDescent="0.25">
      <c r="A53" s="711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53" s="689"/>
      <c r="C53" s="689"/>
      <c r="D53" s="689"/>
      <c r="E53" s="689"/>
      <c r="F53" s="689"/>
      <c r="G53" s="689"/>
    </row>
  </sheetData>
  <mergeCells count="40">
    <mergeCell ref="A53:G53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51:G5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11:F11"/>
    <mergeCell ref="B45:C45"/>
    <mergeCell ref="B46:C46"/>
    <mergeCell ref="E5:F5"/>
    <mergeCell ref="A7:F7"/>
    <mergeCell ref="A8:F8"/>
    <mergeCell ref="A9:F9"/>
    <mergeCell ref="A10:F10"/>
    <mergeCell ref="C13:E13"/>
    <mergeCell ref="D16:D17"/>
    <mergeCell ref="E16:E17"/>
    <mergeCell ref="F16:G16"/>
    <mergeCell ref="A21:A22"/>
    <mergeCell ref="B21:C22"/>
    <mergeCell ref="D21:D22"/>
    <mergeCell ref="E21:G21"/>
  </mergeCells>
  <pageMargins left="0.7" right="0.7" top="0.75" bottom="0.75" header="0.3" footer="0.3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258"/>
  <sheetViews>
    <sheetView showGridLines="0" topLeftCell="A12" zoomScale="115" zoomScaleNormal="115" workbookViewId="0">
      <selection activeCell="A229" sqref="A229:J229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8.42578125" style="295" customWidth="1"/>
    <col min="4" max="4" width="32.42578125" style="296" customWidth="1"/>
    <col min="5" max="5" width="9.285156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1.14062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352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50"/>
      <c r="I10" s="350"/>
      <c r="J10" s="350"/>
      <c r="K10" s="350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177</v>
      </c>
      <c r="J18" s="668"/>
      <c r="K18" s="667" t="s">
        <v>2483</v>
      </c>
      <c r="L18" s="668"/>
      <c r="M18" s="667" t="s">
        <v>2487</v>
      </c>
      <c r="N18" s="668"/>
      <c r="O18" s="667" t="s">
        <v>2483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353"/>
      <c r="H19" s="353"/>
      <c r="I19" s="353"/>
      <c r="J19" s="353"/>
      <c r="K19" s="353"/>
      <c r="L19" s="353"/>
      <c r="M19" s="353"/>
      <c r="N19" s="293"/>
      <c r="O19" s="293"/>
      <c r="P19" s="294"/>
    </row>
    <row r="20" spans="1:16" s="290" customFormat="1" ht="15" customHeight="1" x14ac:dyDescent="0.2">
      <c r="A20" s="306"/>
      <c r="B20" s="303"/>
      <c r="C20" s="354"/>
      <c r="D20" s="291"/>
      <c r="E20" s="288"/>
      <c r="F20" s="353"/>
      <c r="G20" s="288" t="s">
        <v>70</v>
      </c>
      <c r="H20" s="353"/>
      <c r="I20" s="353"/>
      <c r="J20" s="353"/>
      <c r="K20" s="300"/>
      <c r="L20" s="353"/>
      <c r="M20" s="353"/>
      <c r="N20" s="293"/>
      <c r="O20" s="293"/>
      <c r="P20" s="294"/>
    </row>
    <row r="21" spans="1:16" s="290" customFormat="1" ht="15" customHeight="1" x14ac:dyDescent="0.2">
      <c r="A21" s="306"/>
      <c r="B21" s="303"/>
      <c r="C21" s="354"/>
      <c r="D21" s="291"/>
      <c r="E21" s="288"/>
      <c r="F21" s="353"/>
      <c r="G21" s="288" t="s">
        <v>504</v>
      </c>
      <c r="H21" s="353"/>
      <c r="I21" s="353"/>
      <c r="J21" s="353"/>
      <c r="K21" s="300"/>
      <c r="L21" s="353"/>
      <c r="M21" s="353"/>
      <c r="N21" s="293"/>
      <c r="O21" s="293"/>
      <c r="P21" s="294"/>
    </row>
    <row r="22" spans="1:16" s="290" customFormat="1" ht="15" customHeight="1" x14ac:dyDescent="0.2">
      <c r="A22" s="306"/>
      <c r="B22" s="303"/>
      <c r="C22" s="329"/>
      <c r="D22" s="291"/>
      <c r="E22" s="288"/>
      <c r="F22" s="328"/>
      <c r="G22" s="328"/>
      <c r="H22" s="328"/>
      <c r="I22" s="328"/>
      <c r="J22" s="328"/>
      <c r="K22" s="300"/>
      <c r="L22" s="328"/>
      <c r="M22" s="328"/>
      <c r="N22" s="293"/>
      <c r="O22" s="293"/>
      <c r="P22" s="294"/>
    </row>
    <row r="23" spans="1:16" s="290" customFormat="1" ht="15" customHeight="1" x14ac:dyDescent="0.2">
      <c r="A23" s="306"/>
      <c r="B23" s="669" t="s">
        <v>2208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290" customFormat="1" x14ac:dyDescent="0.2">
      <c r="A24" s="306"/>
      <c r="B24" s="303"/>
      <c r="C24" s="28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39">
        <v>1</v>
      </c>
      <c r="B29" s="340">
        <v>2</v>
      </c>
      <c r="C29" s="340">
        <v>3</v>
      </c>
      <c r="D29" s="341">
        <v>4</v>
      </c>
      <c r="E29" s="341">
        <v>5</v>
      </c>
      <c r="F29" s="341">
        <v>6</v>
      </c>
      <c r="G29" s="341">
        <v>7</v>
      </c>
      <c r="H29" s="341">
        <v>8</v>
      </c>
      <c r="I29" s="341">
        <v>9</v>
      </c>
      <c r="J29" s="341">
        <v>10</v>
      </c>
      <c r="K29" s="341">
        <v>11</v>
      </c>
      <c r="L29" s="341">
        <v>12</v>
      </c>
      <c r="M29" s="341">
        <v>13</v>
      </c>
      <c r="N29" s="341">
        <v>14</v>
      </c>
      <c r="O29" s="341">
        <v>15</v>
      </c>
      <c r="P29" s="341">
        <v>16</v>
      </c>
    </row>
    <row r="30" spans="1:16" ht="19.149999999999999" customHeight="1" x14ac:dyDescent="0.2">
      <c r="A30" s="647" t="s">
        <v>2209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331">
        <v>1</v>
      </c>
      <c r="B31" s="332" t="s">
        <v>88</v>
      </c>
      <c r="C31" s="333" t="s">
        <v>2210</v>
      </c>
      <c r="D31" s="334" t="s">
        <v>2211</v>
      </c>
      <c r="E31" s="335" t="s">
        <v>811</v>
      </c>
      <c r="F31" s="336">
        <v>0.48680000000000001</v>
      </c>
      <c r="G31" s="337">
        <v>764.47</v>
      </c>
      <c r="H31" s="337">
        <v>764.47</v>
      </c>
      <c r="I31" s="336"/>
      <c r="J31" s="336"/>
      <c r="K31" s="337">
        <v>372</v>
      </c>
      <c r="L31" s="337">
        <v>372</v>
      </c>
      <c r="M31" s="336"/>
      <c r="N31" s="336"/>
      <c r="O31" s="336" t="s">
        <v>2212</v>
      </c>
      <c r="P31" s="336" t="s">
        <v>107</v>
      </c>
    </row>
    <row r="32" spans="1:16" ht="33.75" x14ac:dyDescent="0.2">
      <c r="A32" s="331">
        <v>2</v>
      </c>
      <c r="B32" s="332" t="s">
        <v>96</v>
      </c>
      <c r="C32" s="333" t="s">
        <v>2213</v>
      </c>
      <c r="D32" s="334" t="s">
        <v>2214</v>
      </c>
      <c r="E32" s="335" t="s">
        <v>1001</v>
      </c>
      <c r="F32" s="336">
        <v>0.48680000000000001</v>
      </c>
      <c r="G32" s="337">
        <v>964.06</v>
      </c>
      <c r="H32" s="337">
        <v>964.06</v>
      </c>
      <c r="I32" s="336"/>
      <c r="J32" s="336"/>
      <c r="K32" s="337">
        <v>469</v>
      </c>
      <c r="L32" s="337">
        <v>469</v>
      </c>
      <c r="M32" s="336"/>
      <c r="N32" s="336"/>
      <c r="O32" s="336" t="s">
        <v>2215</v>
      </c>
      <c r="P32" s="336" t="s">
        <v>107</v>
      </c>
    </row>
    <row r="33" spans="1:16" ht="33.75" x14ac:dyDescent="0.2">
      <c r="A33" s="331">
        <v>3</v>
      </c>
      <c r="B33" s="332" t="s">
        <v>102</v>
      </c>
      <c r="C33" s="333" t="s">
        <v>2216</v>
      </c>
      <c r="D33" s="334" t="s">
        <v>2217</v>
      </c>
      <c r="E33" s="335" t="s">
        <v>2218</v>
      </c>
      <c r="F33" s="336" t="s">
        <v>2219</v>
      </c>
      <c r="G33" s="337">
        <v>3538.95</v>
      </c>
      <c r="H33" s="337">
        <v>232.49</v>
      </c>
      <c r="I33" s="337">
        <v>287.02999999999997</v>
      </c>
      <c r="J33" s="337">
        <v>36.61</v>
      </c>
      <c r="K33" s="337">
        <v>8614</v>
      </c>
      <c r="L33" s="337">
        <v>566</v>
      </c>
      <c r="M33" s="337">
        <v>699</v>
      </c>
      <c r="N33" s="337">
        <v>89</v>
      </c>
      <c r="O33" s="336" t="s">
        <v>2220</v>
      </c>
      <c r="P33" s="336" t="s">
        <v>2221</v>
      </c>
    </row>
    <row r="34" spans="1:16" ht="33.75" x14ac:dyDescent="0.2">
      <c r="A34" s="331">
        <v>4</v>
      </c>
      <c r="B34" s="332" t="s">
        <v>108</v>
      </c>
      <c r="C34" s="333" t="s">
        <v>2222</v>
      </c>
      <c r="D34" s="334" t="s">
        <v>2223</v>
      </c>
      <c r="E34" s="335" t="s">
        <v>2218</v>
      </c>
      <c r="F34" s="336" t="s">
        <v>2224</v>
      </c>
      <c r="G34" s="337">
        <v>274.26</v>
      </c>
      <c r="H34" s="337">
        <v>4.78</v>
      </c>
      <c r="I34" s="337">
        <v>9.6</v>
      </c>
      <c r="J34" s="337">
        <v>1.06</v>
      </c>
      <c r="K34" s="337">
        <v>-1335</v>
      </c>
      <c r="L34" s="337">
        <v>-23</v>
      </c>
      <c r="M34" s="337">
        <v>-47</v>
      </c>
      <c r="N34" s="337">
        <v>-5</v>
      </c>
      <c r="O34" s="336" t="s">
        <v>2225</v>
      </c>
      <c r="P34" s="336" t="s">
        <v>2226</v>
      </c>
    </row>
    <row r="35" spans="1:16" ht="45" x14ac:dyDescent="0.2">
      <c r="A35" s="331">
        <v>5</v>
      </c>
      <c r="B35" s="332" t="s">
        <v>114</v>
      </c>
      <c r="C35" s="333" t="s">
        <v>2227</v>
      </c>
      <c r="D35" s="334" t="s">
        <v>2228</v>
      </c>
      <c r="E35" s="335" t="s">
        <v>99</v>
      </c>
      <c r="F35" s="336" t="s">
        <v>2219</v>
      </c>
      <c r="G35" s="337">
        <v>3303.29</v>
      </c>
      <c r="H35" s="337">
        <v>147.12</v>
      </c>
      <c r="I35" s="337">
        <v>37.9</v>
      </c>
      <c r="J35" s="337">
        <v>0.6</v>
      </c>
      <c r="K35" s="337">
        <v>8040</v>
      </c>
      <c r="L35" s="337">
        <v>358</v>
      </c>
      <c r="M35" s="337">
        <v>92</v>
      </c>
      <c r="N35" s="337">
        <v>1</v>
      </c>
      <c r="O35" s="336" t="s">
        <v>2229</v>
      </c>
      <c r="P35" s="336" t="s">
        <v>2230</v>
      </c>
    </row>
    <row r="36" spans="1:16" ht="22.5" x14ac:dyDescent="0.2">
      <c r="A36" s="331">
        <v>6</v>
      </c>
      <c r="B36" s="332" t="s">
        <v>120</v>
      </c>
      <c r="C36" s="333" t="s">
        <v>2231</v>
      </c>
      <c r="D36" s="334" t="s">
        <v>2232</v>
      </c>
      <c r="E36" s="335" t="s">
        <v>575</v>
      </c>
      <c r="F36" s="336" t="s">
        <v>2233</v>
      </c>
      <c r="G36" s="337">
        <v>420.37</v>
      </c>
      <c r="H36" s="336"/>
      <c r="I36" s="336"/>
      <c r="J36" s="336"/>
      <c r="K36" s="337">
        <v>-7303</v>
      </c>
      <c r="L36" s="336"/>
      <c r="M36" s="336"/>
      <c r="N36" s="336"/>
      <c r="O36" s="336" t="s">
        <v>107</v>
      </c>
      <c r="P36" s="336" t="s">
        <v>107</v>
      </c>
    </row>
    <row r="37" spans="1:16" ht="56.25" x14ac:dyDescent="0.2">
      <c r="A37" s="331">
        <v>7</v>
      </c>
      <c r="B37" s="332" t="s">
        <v>125</v>
      </c>
      <c r="C37" s="333" t="s">
        <v>2234</v>
      </c>
      <c r="D37" s="334" t="s">
        <v>2235</v>
      </c>
      <c r="E37" s="335" t="s">
        <v>575</v>
      </c>
      <c r="F37" s="336" t="s">
        <v>2236</v>
      </c>
      <c r="G37" s="337">
        <v>493.1</v>
      </c>
      <c r="H37" s="336"/>
      <c r="I37" s="336"/>
      <c r="J37" s="336"/>
      <c r="K37" s="337">
        <v>8567</v>
      </c>
      <c r="L37" s="336"/>
      <c r="M37" s="336"/>
      <c r="N37" s="336"/>
      <c r="O37" s="336" t="s">
        <v>107</v>
      </c>
      <c r="P37" s="336" t="s">
        <v>107</v>
      </c>
    </row>
    <row r="38" spans="1:16" ht="33.75" x14ac:dyDescent="0.2">
      <c r="A38" s="331">
        <v>8</v>
      </c>
      <c r="B38" s="332" t="s">
        <v>128</v>
      </c>
      <c r="C38" s="333" t="s">
        <v>2237</v>
      </c>
      <c r="D38" s="334" t="s">
        <v>2238</v>
      </c>
      <c r="E38" s="335" t="s">
        <v>99</v>
      </c>
      <c r="F38" s="336" t="s">
        <v>2239</v>
      </c>
      <c r="G38" s="337">
        <v>536.33000000000004</v>
      </c>
      <c r="H38" s="337">
        <v>22.57</v>
      </c>
      <c r="I38" s="337">
        <v>5.1100000000000003</v>
      </c>
      <c r="J38" s="336"/>
      <c r="K38" s="337">
        <v>5222</v>
      </c>
      <c r="L38" s="337">
        <v>220</v>
      </c>
      <c r="M38" s="337">
        <v>50</v>
      </c>
      <c r="N38" s="336"/>
      <c r="O38" s="336" t="s">
        <v>2240</v>
      </c>
      <c r="P38" s="336" t="s">
        <v>107</v>
      </c>
    </row>
    <row r="39" spans="1:16" ht="22.5" x14ac:dyDescent="0.2">
      <c r="A39" s="331">
        <v>9</v>
      </c>
      <c r="B39" s="332" t="s">
        <v>134</v>
      </c>
      <c r="C39" s="333" t="s">
        <v>2231</v>
      </c>
      <c r="D39" s="334" t="s">
        <v>2232</v>
      </c>
      <c r="E39" s="335" t="s">
        <v>575</v>
      </c>
      <c r="F39" s="336" t="s">
        <v>2241</v>
      </c>
      <c r="G39" s="337">
        <v>420.37</v>
      </c>
      <c r="H39" s="336"/>
      <c r="I39" s="336"/>
      <c r="J39" s="336"/>
      <c r="K39" s="337">
        <v>-4952</v>
      </c>
      <c r="L39" s="336"/>
      <c r="M39" s="336"/>
      <c r="N39" s="336"/>
      <c r="O39" s="336" t="s">
        <v>107</v>
      </c>
      <c r="P39" s="336" t="s">
        <v>107</v>
      </c>
    </row>
    <row r="40" spans="1:16" ht="56.25" x14ac:dyDescent="0.2">
      <c r="A40" s="331">
        <v>10</v>
      </c>
      <c r="B40" s="332" t="s">
        <v>140</v>
      </c>
      <c r="C40" s="333" t="s">
        <v>2234</v>
      </c>
      <c r="D40" s="334" t="s">
        <v>2235</v>
      </c>
      <c r="E40" s="335" t="s">
        <v>575</v>
      </c>
      <c r="F40" s="336" t="s">
        <v>2242</v>
      </c>
      <c r="G40" s="337">
        <v>493.1</v>
      </c>
      <c r="H40" s="336"/>
      <c r="I40" s="336"/>
      <c r="J40" s="336"/>
      <c r="K40" s="337">
        <v>5809</v>
      </c>
      <c r="L40" s="336"/>
      <c r="M40" s="336"/>
      <c r="N40" s="336"/>
      <c r="O40" s="336" t="s">
        <v>107</v>
      </c>
      <c r="P40" s="336" t="s">
        <v>107</v>
      </c>
    </row>
    <row r="41" spans="1:16" ht="33.75" x14ac:dyDescent="0.2">
      <c r="A41" s="331">
        <v>11</v>
      </c>
      <c r="B41" s="332" t="s">
        <v>144</v>
      </c>
      <c r="C41" s="333" t="s">
        <v>2243</v>
      </c>
      <c r="D41" s="334" t="s">
        <v>2244</v>
      </c>
      <c r="E41" s="335" t="s">
        <v>2245</v>
      </c>
      <c r="F41" s="336" t="s">
        <v>2246</v>
      </c>
      <c r="G41" s="337">
        <v>3861.65</v>
      </c>
      <c r="H41" s="337">
        <v>674.07</v>
      </c>
      <c r="I41" s="337">
        <v>79.540000000000006</v>
      </c>
      <c r="J41" s="337">
        <v>9.64</v>
      </c>
      <c r="K41" s="337">
        <v>21277</v>
      </c>
      <c r="L41" s="337">
        <v>3714</v>
      </c>
      <c r="M41" s="337">
        <v>438</v>
      </c>
      <c r="N41" s="337">
        <v>53</v>
      </c>
      <c r="O41" s="336" t="s">
        <v>2247</v>
      </c>
      <c r="P41" s="336" t="s">
        <v>2248</v>
      </c>
    </row>
    <row r="42" spans="1:16" ht="31.5" x14ac:dyDescent="0.2">
      <c r="A42" s="331">
        <v>12</v>
      </c>
      <c r="B42" s="332" t="s">
        <v>149</v>
      </c>
      <c r="C42" s="333" t="s">
        <v>1285</v>
      </c>
      <c r="D42" s="334" t="s">
        <v>2249</v>
      </c>
      <c r="E42" s="335" t="s">
        <v>527</v>
      </c>
      <c r="F42" s="336" t="s">
        <v>2250</v>
      </c>
      <c r="G42" s="336" t="s">
        <v>2251</v>
      </c>
      <c r="H42" s="336"/>
      <c r="I42" s="336"/>
      <c r="J42" s="336"/>
      <c r="K42" s="337">
        <v>12717</v>
      </c>
      <c r="L42" s="336"/>
      <c r="M42" s="336"/>
      <c r="N42" s="336"/>
      <c r="O42" s="336" t="s">
        <v>107</v>
      </c>
      <c r="P42" s="336" t="s">
        <v>107</v>
      </c>
    </row>
    <row r="43" spans="1:16" ht="45" x14ac:dyDescent="0.2">
      <c r="A43" s="331">
        <v>13</v>
      </c>
      <c r="B43" s="332" t="s">
        <v>156</v>
      </c>
      <c r="C43" s="333" t="s">
        <v>2252</v>
      </c>
      <c r="D43" s="334" t="s">
        <v>2253</v>
      </c>
      <c r="E43" s="335" t="s">
        <v>340</v>
      </c>
      <c r="F43" s="336">
        <v>77.89</v>
      </c>
      <c r="G43" s="337">
        <v>3.55</v>
      </c>
      <c r="H43" s="336"/>
      <c r="I43" s="337">
        <v>3.01</v>
      </c>
      <c r="J43" s="337">
        <v>0.34</v>
      </c>
      <c r="K43" s="337">
        <v>276</v>
      </c>
      <c r="L43" s="336"/>
      <c r="M43" s="337">
        <v>234</v>
      </c>
      <c r="N43" s="337">
        <v>26</v>
      </c>
      <c r="O43" s="336" t="s">
        <v>107</v>
      </c>
      <c r="P43" s="336" t="s">
        <v>107</v>
      </c>
    </row>
    <row r="44" spans="1:16" ht="45" x14ac:dyDescent="0.2">
      <c r="A44" s="331">
        <v>14</v>
      </c>
      <c r="B44" s="332" t="s">
        <v>159</v>
      </c>
      <c r="C44" s="333" t="s">
        <v>2254</v>
      </c>
      <c r="D44" s="334" t="s">
        <v>2255</v>
      </c>
      <c r="E44" s="335" t="s">
        <v>340</v>
      </c>
      <c r="F44" s="336">
        <v>77.89</v>
      </c>
      <c r="G44" s="337">
        <v>12.73</v>
      </c>
      <c r="H44" s="336"/>
      <c r="I44" s="337">
        <v>12.73</v>
      </c>
      <c r="J44" s="336"/>
      <c r="K44" s="337">
        <v>992</v>
      </c>
      <c r="L44" s="336"/>
      <c r="M44" s="337">
        <v>992</v>
      </c>
      <c r="N44" s="336"/>
      <c r="O44" s="336" t="s">
        <v>107</v>
      </c>
      <c r="P44" s="336" t="s">
        <v>107</v>
      </c>
    </row>
    <row r="45" spans="1:16" x14ac:dyDescent="0.2">
      <c r="A45" s="646" t="s">
        <v>460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36">
        <v>58765</v>
      </c>
      <c r="L45" s="336">
        <v>5676</v>
      </c>
      <c r="M45" s="336">
        <v>2458</v>
      </c>
      <c r="N45" s="336">
        <v>164</v>
      </c>
      <c r="O45" s="336">
        <v>642.82000000000005</v>
      </c>
      <c r="P45" s="336">
        <v>11.1</v>
      </c>
    </row>
    <row r="46" spans="1:16" x14ac:dyDescent="0.2">
      <c r="A46" s="646" t="s">
        <v>461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36">
        <v>7647</v>
      </c>
      <c r="L46" s="336"/>
      <c r="M46" s="336"/>
      <c r="N46" s="336"/>
      <c r="O46" s="336"/>
      <c r="P46" s="336"/>
    </row>
    <row r="47" spans="1:16" x14ac:dyDescent="0.2">
      <c r="A47" s="646" t="s">
        <v>462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36">
        <v>4418</v>
      </c>
      <c r="L47" s="336"/>
      <c r="M47" s="336"/>
      <c r="N47" s="336"/>
      <c r="O47" s="336"/>
      <c r="P47" s="336"/>
    </row>
    <row r="48" spans="1:16" x14ac:dyDescent="0.2">
      <c r="A48" s="644" t="s">
        <v>2256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36"/>
      <c r="L48" s="336"/>
      <c r="M48" s="336"/>
      <c r="N48" s="336"/>
      <c r="O48" s="336"/>
      <c r="P48" s="336"/>
    </row>
    <row r="49" spans="1:16" x14ac:dyDescent="0.2">
      <c r="A49" s="646" t="s">
        <v>2257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36">
        <v>982</v>
      </c>
      <c r="L49" s="336"/>
      <c r="M49" s="336"/>
      <c r="N49" s="336"/>
      <c r="O49" s="336">
        <v>45.55</v>
      </c>
      <c r="P49" s="336"/>
    </row>
    <row r="50" spans="1:16" x14ac:dyDescent="0.2">
      <c r="A50" s="646" t="s">
        <v>2258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36">
        <v>986</v>
      </c>
      <c r="L50" s="336"/>
      <c r="M50" s="336"/>
      <c r="N50" s="336"/>
      <c r="O50" s="336">
        <v>57.44</v>
      </c>
      <c r="P50" s="336"/>
    </row>
    <row r="51" spans="1:16" x14ac:dyDescent="0.2">
      <c r="A51" s="646" t="s">
        <v>2259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36">
        <v>67594</v>
      </c>
      <c r="L51" s="336"/>
      <c r="M51" s="336"/>
      <c r="N51" s="336"/>
      <c r="O51" s="336">
        <v>539.83000000000004</v>
      </c>
      <c r="P51" s="336">
        <v>11.1</v>
      </c>
    </row>
    <row r="52" spans="1:16" x14ac:dyDescent="0.2">
      <c r="A52" s="646" t="s">
        <v>1223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36">
        <v>276</v>
      </c>
      <c r="L52" s="336"/>
      <c r="M52" s="336"/>
      <c r="N52" s="336"/>
      <c r="O52" s="336"/>
      <c r="P52" s="336"/>
    </row>
    <row r="53" spans="1:16" x14ac:dyDescent="0.2">
      <c r="A53" s="646" t="s">
        <v>1224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36">
        <v>992</v>
      </c>
      <c r="L53" s="336"/>
      <c r="M53" s="336"/>
      <c r="N53" s="336"/>
      <c r="O53" s="336"/>
      <c r="P53" s="336"/>
    </row>
    <row r="54" spans="1:16" x14ac:dyDescent="0.2">
      <c r="A54" s="646" t="s">
        <v>346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36">
        <v>70830</v>
      </c>
      <c r="L54" s="336"/>
      <c r="M54" s="336"/>
      <c r="N54" s="336"/>
      <c r="O54" s="336">
        <v>642.82000000000005</v>
      </c>
      <c r="P54" s="336">
        <v>11.1</v>
      </c>
    </row>
    <row r="55" spans="1:16" x14ac:dyDescent="0.2">
      <c r="A55" s="646" t="s">
        <v>466</v>
      </c>
      <c r="B55" s="645"/>
      <c r="C55" s="645"/>
      <c r="D55" s="645"/>
      <c r="E55" s="645"/>
      <c r="F55" s="645"/>
      <c r="G55" s="645"/>
      <c r="H55" s="645"/>
      <c r="I55" s="645"/>
      <c r="J55" s="645"/>
      <c r="K55" s="336"/>
      <c r="L55" s="336"/>
      <c r="M55" s="336"/>
      <c r="N55" s="336"/>
      <c r="O55" s="336"/>
      <c r="P55" s="336"/>
    </row>
    <row r="56" spans="1:16" x14ac:dyDescent="0.2">
      <c r="A56" s="646" t="s">
        <v>467</v>
      </c>
      <c r="B56" s="645"/>
      <c r="C56" s="645"/>
      <c r="D56" s="645"/>
      <c r="E56" s="645"/>
      <c r="F56" s="645"/>
      <c r="G56" s="645"/>
      <c r="H56" s="645"/>
      <c r="I56" s="645"/>
      <c r="J56" s="645"/>
      <c r="K56" s="336">
        <v>50631</v>
      </c>
      <c r="L56" s="336"/>
      <c r="M56" s="336"/>
      <c r="N56" s="336"/>
      <c r="O56" s="336"/>
      <c r="P56" s="336"/>
    </row>
    <row r="57" spans="1:16" x14ac:dyDescent="0.2">
      <c r="A57" s="646" t="s">
        <v>468</v>
      </c>
      <c r="B57" s="645"/>
      <c r="C57" s="645"/>
      <c r="D57" s="645"/>
      <c r="E57" s="645"/>
      <c r="F57" s="645"/>
      <c r="G57" s="645"/>
      <c r="H57" s="645"/>
      <c r="I57" s="645"/>
      <c r="J57" s="645"/>
      <c r="K57" s="336">
        <v>2458</v>
      </c>
      <c r="L57" s="336"/>
      <c r="M57" s="336"/>
      <c r="N57" s="336"/>
      <c r="O57" s="336"/>
      <c r="P57" s="336"/>
    </row>
    <row r="58" spans="1:16" x14ac:dyDescent="0.2">
      <c r="A58" s="646" t="s">
        <v>469</v>
      </c>
      <c r="B58" s="645"/>
      <c r="C58" s="645"/>
      <c r="D58" s="645"/>
      <c r="E58" s="645"/>
      <c r="F58" s="645"/>
      <c r="G58" s="645"/>
      <c r="H58" s="645"/>
      <c r="I58" s="645"/>
      <c r="J58" s="645"/>
      <c r="K58" s="336">
        <v>5840</v>
      </c>
      <c r="L58" s="336"/>
      <c r="M58" s="336"/>
      <c r="N58" s="336"/>
      <c r="O58" s="336"/>
      <c r="P58" s="336"/>
    </row>
    <row r="59" spans="1:16" x14ac:dyDescent="0.2">
      <c r="A59" s="646" t="s">
        <v>470</v>
      </c>
      <c r="B59" s="645"/>
      <c r="C59" s="645"/>
      <c r="D59" s="645"/>
      <c r="E59" s="645"/>
      <c r="F59" s="645"/>
      <c r="G59" s="645"/>
      <c r="H59" s="645"/>
      <c r="I59" s="645"/>
      <c r="J59" s="645"/>
      <c r="K59" s="336">
        <v>7647</v>
      </c>
      <c r="L59" s="336"/>
      <c r="M59" s="336"/>
      <c r="N59" s="336"/>
      <c r="O59" s="336"/>
      <c r="P59" s="336"/>
    </row>
    <row r="60" spans="1:16" x14ac:dyDescent="0.2">
      <c r="A60" s="646" t="s">
        <v>471</v>
      </c>
      <c r="B60" s="645"/>
      <c r="C60" s="645"/>
      <c r="D60" s="645"/>
      <c r="E60" s="645"/>
      <c r="F60" s="645"/>
      <c r="G60" s="645"/>
      <c r="H60" s="645"/>
      <c r="I60" s="645"/>
      <c r="J60" s="645"/>
      <c r="K60" s="336">
        <v>4418</v>
      </c>
      <c r="L60" s="336"/>
      <c r="M60" s="336"/>
      <c r="N60" s="336"/>
      <c r="O60" s="336"/>
      <c r="P60" s="336"/>
    </row>
    <row r="61" spans="1:16" x14ac:dyDescent="0.2">
      <c r="A61" s="644" t="s">
        <v>2260</v>
      </c>
      <c r="B61" s="645"/>
      <c r="C61" s="645"/>
      <c r="D61" s="645"/>
      <c r="E61" s="645"/>
      <c r="F61" s="645"/>
      <c r="G61" s="645"/>
      <c r="H61" s="645"/>
      <c r="I61" s="645"/>
      <c r="J61" s="645"/>
      <c r="K61" s="338">
        <v>70830</v>
      </c>
      <c r="L61" s="336"/>
      <c r="M61" s="336"/>
      <c r="N61" s="336"/>
      <c r="O61" s="338">
        <v>642.82000000000005</v>
      </c>
      <c r="P61" s="338">
        <v>11.1</v>
      </c>
    </row>
    <row r="62" spans="1:16" ht="19.149999999999999" customHeight="1" x14ac:dyDescent="0.2">
      <c r="A62" s="647" t="s">
        <v>2261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</row>
    <row r="63" spans="1:16" ht="22.5" x14ac:dyDescent="0.2">
      <c r="A63" s="331">
        <v>15</v>
      </c>
      <c r="B63" s="332" t="s">
        <v>161</v>
      </c>
      <c r="C63" s="333" t="s">
        <v>2210</v>
      </c>
      <c r="D63" s="334" t="s">
        <v>2211</v>
      </c>
      <c r="E63" s="335" t="s">
        <v>811</v>
      </c>
      <c r="F63" s="336">
        <v>1.0016</v>
      </c>
      <c r="G63" s="337">
        <v>764.47</v>
      </c>
      <c r="H63" s="337">
        <v>764.47</v>
      </c>
      <c r="I63" s="336"/>
      <c r="J63" s="336"/>
      <c r="K63" s="337">
        <v>766</v>
      </c>
      <c r="L63" s="337">
        <v>766</v>
      </c>
      <c r="M63" s="336"/>
      <c r="N63" s="336"/>
      <c r="O63" s="336" t="s">
        <v>2262</v>
      </c>
      <c r="P63" s="336" t="s">
        <v>107</v>
      </c>
    </row>
    <row r="64" spans="1:16" ht="33.75" x14ac:dyDescent="0.2">
      <c r="A64" s="331">
        <v>16</v>
      </c>
      <c r="B64" s="332" t="s">
        <v>164</v>
      </c>
      <c r="C64" s="333" t="s">
        <v>2213</v>
      </c>
      <c r="D64" s="334" t="s">
        <v>2214</v>
      </c>
      <c r="E64" s="335" t="s">
        <v>1001</v>
      </c>
      <c r="F64" s="336">
        <v>1.0016</v>
      </c>
      <c r="G64" s="337">
        <v>964.06</v>
      </c>
      <c r="H64" s="337">
        <v>964.06</v>
      </c>
      <c r="I64" s="336"/>
      <c r="J64" s="336"/>
      <c r="K64" s="337">
        <v>966</v>
      </c>
      <c r="L64" s="337">
        <v>966</v>
      </c>
      <c r="M64" s="336"/>
      <c r="N64" s="336"/>
      <c r="O64" s="336" t="s">
        <v>2263</v>
      </c>
      <c r="P64" s="336" t="s">
        <v>107</v>
      </c>
    </row>
    <row r="65" spans="1:16" ht="33.75" x14ac:dyDescent="0.2">
      <c r="A65" s="331">
        <v>17</v>
      </c>
      <c r="B65" s="332" t="s">
        <v>169</v>
      </c>
      <c r="C65" s="333" t="s">
        <v>2216</v>
      </c>
      <c r="D65" s="334" t="s">
        <v>2217</v>
      </c>
      <c r="E65" s="335" t="s">
        <v>2218</v>
      </c>
      <c r="F65" s="336" t="s">
        <v>2264</v>
      </c>
      <c r="G65" s="337">
        <v>3538.95</v>
      </c>
      <c r="H65" s="337">
        <v>232.49</v>
      </c>
      <c r="I65" s="337">
        <v>287.02999999999997</v>
      </c>
      <c r="J65" s="337">
        <v>36.61</v>
      </c>
      <c r="K65" s="337">
        <v>17722</v>
      </c>
      <c r="L65" s="337">
        <v>1164</v>
      </c>
      <c r="M65" s="337">
        <v>1437</v>
      </c>
      <c r="N65" s="337">
        <v>183</v>
      </c>
      <c r="O65" s="336" t="s">
        <v>2265</v>
      </c>
      <c r="P65" s="336" t="s">
        <v>2266</v>
      </c>
    </row>
    <row r="66" spans="1:16" ht="33.75" x14ac:dyDescent="0.2">
      <c r="A66" s="331">
        <v>18</v>
      </c>
      <c r="B66" s="332" t="s">
        <v>171</v>
      </c>
      <c r="C66" s="333" t="s">
        <v>2222</v>
      </c>
      <c r="D66" s="334" t="s">
        <v>2223</v>
      </c>
      <c r="E66" s="335" t="s">
        <v>2218</v>
      </c>
      <c r="F66" s="336" t="s">
        <v>2267</v>
      </c>
      <c r="G66" s="337">
        <v>274.26</v>
      </c>
      <c r="H66" s="337">
        <v>4.78</v>
      </c>
      <c r="I66" s="337">
        <v>9.6</v>
      </c>
      <c r="J66" s="337">
        <v>1.06</v>
      </c>
      <c r="K66" s="337">
        <v>-2747</v>
      </c>
      <c r="L66" s="337">
        <v>-48</v>
      </c>
      <c r="M66" s="337">
        <v>-96</v>
      </c>
      <c r="N66" s="337">
        <v>-11</v>
      </c>
      <c r="O66" s="336" t="s">
        <v>2268</v>
      </c>
      <c r="P66" s="336" t="s">
        <v>2269</v>
      </c>
    </row>
    <row r="67" spans="1:16" ht="45" x14ac:dyDescent="0.2">
      <c r="A67" s="331">
        <v>19</v>
      </c>
      <c r="B67" s="332" t="s">
        <v>174</v>
      </c>
      <c r="C67" s="333" t="s">
        <v>2227</v>
      </c>
      <c r="D67" s="334" t="s">
        <v>2228</v>
      </c>
      <c r="E67" s="335" t="s">
        <v>99</v>
      </c>
      <c r="F67" s="336" t="s">
        <v>2264</v>
      </c>
      <c r="G67" s="337">
        <v>3303.29</v>
      </c>
      <c r="H67" s="337">
        <v>147.12</v>
      </c>
      <c r="I67" s="337">
        <v>37.9</v>
      </c>
      <c r="J67" s="337">
        <v>0.6</v>
      </c>
      <c r="K67" s="337">
        <v>16543</v>
      </c>
      <c r="L67" s="337">
        <v>737</v>
      </c>
      <c r="M67" s="337">
        <v>190</v>
      </c>
      <c r="N67" s="337">
        <v>3</v>
      </c>
      <c r="O67" s="336" t="s">
        <v>2270</v>
      </c>
      <c r="P67" s="336" t="s">
        <v>2271</v>
      </c>
    </row>
    <row r="68" spans="1:16" ht="22.5" x14ac:dyDescent="0.2">
      <c r="A68" s="331">
        <v>20</v>
      </c>
      <c r="B68" s="332" t="s">
        <v>177</v>
      </c>
      <c r="C68" s="333" t="s">
        <v>2231</v>
      </c>
      <c r="D68" s="334" t="s">
        <v>2232</v>
      </c>
      <c r="E68" s="335" t="s">
        <v>575</v>
      </c>
      <c r="F68" s="336" t="s">
        <v>2272</v>
      </c>
      <c r="G68" s="337">
        <v>420.37</v>
      </c>
      <c r="H68" s="336"/>
      <c r="I68" s="336"/>
      <c r="J68" s="336"/>
      <c r="K68" s="337">
        <v>-15031</v>
      </c>
      <c r="L68" s="336"/>
      <c r="M68" s="336"/>
      <c r="N68" s="336"/>
      <c r="O68" s="336" t="s">
        <v>107</v>
      </c>
      <c r="P68" s="336" t="s">
        <v>107</v>
      </c>
    </row>
    <row r="69" spans="1:16" ht="56.25" x14ac:dyDescent="0.2">
      <c r="A69" s="331">
        <v>21</v>
      </c>
      <c r="B69" s="332" t="s">
        <v>183</v>
      </c>
      <c r="C69" s="333" t="s">
        <v>2234</v>
      </c>
      <c r="D69" s="334" t="s">
        <v>2235</v>
      </c>
      <c r="E69" s="335" t="s">
        <v>575</v>
      </c>
      <c r="F69" s="336" t="s">
        <v>2273</v>
      </c>
      <c r="G69" s="337">
        <v>493.1</v>
      </c>
      <c r="H69" s="336"/>
      <c r="I69" s="336"/>
      <c r="J69" s="336"/>
      <c r="K69" s="337">
        <v>17632</v>
      </c>
      <c r="L69" s="336"/>
      <c r="M69" s="336"/>
      <c r="N69" s="336"/>
      <c r="O69" s="336" t="s">
        <v>107</v>
      </c>
      <c r="P69" s="336" t="s">
        <v>107</v>
      </c>
    </row>
    <row r="70" spans="1:16" ht="33.75" x14ac:dyDescent="0.2">
      <c r="A70" s="331">
        <v>22</v>
      </c>
      <c r="B70" s="332" t="s">
        <v>185</v>
      </c>
      <c r="C70" s="333" t="s">
        <v>2237</v>
      </c>
      <c r="D70" s="334" t="s">
        <v>2238</v>
      </c>
      <c r="E70" s="335" t="s">
        <v>99</v>
      </c>
      <c r="F70" s="336" t="s">
        <v>2274</v>
      </c>
      <c r="G70" s="337">
        <v>536.33000000000004</v>
      </c>
      <c r="H70" s="337">
        <v>22.57</v>
      </c>
      <c r="I70" s="337">
        <v>5.1100000000000003</v>
      </c>
      <c r="J70" s="336"/>
      <c r="K70" s="337">
        <v>10743</v>
      </c>
      <c r="L70" s="337">
        <v>452</v>
      </c>
      <c r="M70" s="337">
        <v>102</v>
      </c>
      <c r="N70" s="336"/>
      <c r="O70" s="336" t="s">
        <v>2275</v>
      </c>
      <c r="P70" s="336" t="s">
        <v>107</v>
      </c>
    </row>
    <row r="71" spans="1:16" ht="22.5" x14ac:dyDescent="0.2">
      <c r="A71" s="331">
        <v>23</v>
      </c>
      <c r="B71" s="332" t="s">
        <v>189</v>
      </c>
      <c r="C71" s="333" t="s">
        <v>2231</v>
      </c>
      <c r="D71" s="334" t="s">
        <v>2232</v>
      </c>
      <c r="E71" s="335" t="s">
        <v>575</v>
      </c>
      <c r="F71" s="336" t="s">
        <v>2276</v>
      </c>
      <c r="G71" s="337">
        <v>420.37</v>
      </c>
      <c r="H71" s="336"/>
      <c r="I71" s="336"/>
      <c r="J71" s="336"/>
      <c r="K71" s="337">
        <v>-10189</v>
      </c>
      <c r="L71" s="336"/>
      <c r="M71" s="336"/>
      <c r="N71" s="336"/>
      <c r="O71" s="336" t="s">
        <v>107</v>
      </c>
      <c r="P71" s="336" t="s">
        <v>107</v>
      </c>
    </row>
    <row r="72" spans="1:16" ht="56.25" x14ac:dyDescent="0.2">
      <c r="A72" s="331">
        <v>24</v>
      </c>
      <c r="B72" s="332" t="s">
        <v>193</v>
      </c>
      <c r="C72" s="333" t="s">
        <v>2234</v>
      </c>
      <c r="D72" s="334" t="s">
        <v>2235</v>
      </c>
      <c r="E72" s="335" t="s">
        <v>575</v>
      </c>
      <c r="F72" s="336" t="s">
        <v>2277</v>
      </c>
      <c r="G72" s="337">
        <v>493.1</v>
      </c>
      <c r="H72" s="336"/>
      <c r="I72" s="336"/>
      <c r="J72" s="336"/>
      <c r="K72" s="337">
        <v>11952</v>
      </c>
      <c r="L72" s="336"/>
      <c r="M72" s="336"/>
      <c r="N72" s="336"/>
      <c r="O72" s="336" t="s">
        <v>107</v>
      </c>
      <c r="P72" s="336" t="s">
        <v>107</v>
      </c>
    </row>
    <row r="73" spans="1:16" ht="45" x14ac:dyDescent="0.2">
      <c r="A73" s="331">
        <v>25</v>
      </c>
      <c r="B73" s="332" t="s">
        <v>196</v>
      </c>
      <c r="C73" s="333" t="s">
        <v>2252</v>
      </c>
      <c r="D73" s="334" t="s">
        <v>2278</v>
      </c>
      <c r="E73" s="335" t="s">
        <v>340</v>
      </c>
      <c r="F73" s="336">
        <v>160.26</v>
      </c>
      <c r="G73" s="337">
        <v>3.55</v>
      </c>
      <c r="H73" s="336"/>
      <c r="I73" s="337">
        <v>3.55</v>
      </c>
      <c r="J73" s="336"/>
      <c r="K73" s="337">
        <v>569</v>
      </c>
      <c r="L73" s="336"/>
      <c r="M73" s="337">
        <v>569</v>
      </c>
      <c r="N73" s="336"/>
      <c r="O73" s="336" t="s">
        <v>107</v>
      </c>
      <c r="P73" s="336" t="s">
        <v>107</v>
      </c>
    </row>
    <row r="74" spans="1:16" ht="45" x14ac:dyDescent="0.2">
      <c r="A74" s="331">
        <v>26</v>
      </c>
      <c r="B74" s="332" t="s">
        <v>198</v>
      </c>
      <c r="C74" s="333" t="s">
        <v>2254</v>
      </c>
      <c r="D74" s="334" t="s">
        <v>2255</v>
      </c>
      <c r="E74" s="335" t="s">
        <v>340</v>
      </c>
      <c r="F74" s="336">
        <v>160.26</v>
      </c>
      <c r="G74" s="337">
        <v>12.73</v>
      </c>
      <c r="H74" s="336"/>
      <c r="I74" s="337">
        <v>12.73</v>
      </c>
      <c r="J74" s="336"/>
      <c r="K74" s="337">
        <v>2040</v>
      </c>
      <c r="L74" s="336"/>
      <c r="M74" s="337">
        <v>2040</v>
      </c>
      <c r="N74" s="336"/>
      <c r="O74" s="336" t="s">
        <v>107</v>
      </c>
      <c r="P74" s="336" t="s">
        <v>107</v>
      </c>
    </row>
    <row r="75" spans="1:16" x14ac:dyDescent="0.2">
      <c r="A75" s="646" t="s">
        <v>460</v>
      </c>
      <c r="B75" s="645"/>
      <c r="C75" s="645"/>
      <c r="D75" s="645"/>
      <c r="E75" s="645"/>
      <c r="F75" s="645"/>
      <c r="G75" s="645"/>
      <c r="H75" s="645"/>
      <c r="I75" s="645"/>
      <c r="J75" s="645"/>
      <c r="K75" s="336">
        <v>50966</v>
      </c>
      <c r="L75" s="336">
        <v>4037</v>
      </c>
      <c r="M75" s="336">
        <v>4242</v>
      </c>
      <c r="N75" s="336">
        <v>175</v>
      </c>
      <c r="O75" s="336">
        <v>460.1</v>
      </c>
      <c r="P75" s="336">
        <v>15.13</v>
      </c>
    </row>
    <row r="76" spans="1:16" x14ac:dyDescent="0.2">
      <c r="A76" s="646" t="s">
        <v>461</v>
      </c>
      <c r="B76" s="645"/>
      <c r="C76" s="645"/>
      <c r="D76" s="645"/>
      <c r="E76" s="645"/>
      <c r="F76" s="645"/>
      <c r="G76" s="645"/>
      <c r="H76" s="645"/>
      <c r="I76" s="645"/>
      <c r="J76" s="645"/>
      <c r="K76" s="336">
        <v>4727</v>
      </c>
      <c r="L76" s="336"/>
      <c r="M76" s="336"/>
      <c r="N76" s="336"/>
      <c r="O76" s="336"/>
      <c r="P76" s="336"/>
    </row>
    <row r="77" spans="1:16" x14ac:dyDescent="0.2">
      <c r="A77" s="646" t="s">
        <v>462</v>
      </c>
      <c r="B77" s="645"/>
      <c r="C77" s="645"/>
      <c r="D77" s="645"/>
      <c r="E77" s="645"/>
      <c r="F77" s="645"/>
      <c r="G77" s="645"/>
      <c r="H77" s="645"/>
      <c r="I77" s="645"/>
      <c r="J77" s="645"/>
      <c r="K77" s="336">
        <v>2832</v>
      </c>
      <c r="L77" s="336"/>
      <c r="M77" s="336"/>
      <c r="N77" s="336"/>
      <c r="O77" s="336"/>
      <c r="P77" s="336"/>
    </row>
    <row r="78" spans="1:16" x14ac:dyDescent="0.2">
      <c r="A78" s="644" t="s">
        <v>2279</v>
      </c>
      <c r="B78" s="645"/>
      <c r="C78" s="645"/>
      <c r="D78" s="645"/>
      <c r="E78" s="645"/>
      <c r="F78" s="645"/>
      <c r="G78" s="645"/>
      <c r="H78" s="645"/>
      <c r="I78" s="645"/>
      <c r="J78" s="645"/>
      <c r="K78" s="336"/>
      <c r="L78" s="336"/>
      <c r="M78" s="336"/>
      <c r="N78" s="336"/>
      <c r="O78" s="336"/>
      <c r="P78" s="336"/>
    </row>
    <row r="79" spans="1:16" x14ac:dyDescent="0.2">
      <c r="A79" s="646" t="s">
        <v>2257</v>
      </c>
      <c r="B79" s="645"/>
      <c r="C79" s="645"/>
      <c r="D79" s="645"/>
      <c r="E79" s="645"/>
      <c r="F79" s="645"/>
      <c r="G79" s="645"/>
      <c r="H79" s="645"/>
      <c r="I79" s="645"/>
      <c r="J79" s="645"/>
      <c r="K79" s="336">
        <v>2023</v>
      </c>
      <c r="L79" s="336"/>
      <c r="M79" s="336"/>
      <c r="N79" s="336"/>
      <c r="O79" s="336">
        <v>93.72</v>
      </c>
      <c r="P79" s="336"/>
    </row>
    <row r="80" spans="1:16" x14ac:dyDescent="0.2">
      <c r="A80" s="646" t="s">
        <v>2258</v>
      </c>
      <c r="B80" s="645"/>
      <c r="C80" s="645"/>
      <c r="D80" s="645"/>
      <c r="E80" s="645"/>
      <c r="F80" s="645"/>
      <c r="G80" s="645"/>
      <c r="H80" s="645"/>
      <c r="I80" s="645"/>
      <c r="J80" s="645"/>
      <c r="K80" s="336">
        <v>2031</v>
      </c>
      <c r="L80" s="336"/>
      <c r="M80" s="336"/>
      <c r="N80" s="336"/>
      <c r="O80" s="336">
        <v>118.19</v>
      </c>
      <c r="P80" s="336"/>
    </row>
    <row r="81" spans="1:16" x14ac:dyDescent="0.2">
      <c r="A81" s="646" t="s">
        <v>2259</v>
      </c>
      <c r="B81" s="645"/>
      <c r="C81" s="645"/>
      <c r="D81" s="645"/>
      <c r="E81" s="645"/>
      <c r="F81" s="645"/>
      <c r="G81" s="645"/>
      <c r="H81" s="645"/>
      <c r="I81" s="645"/>
      <c r="J81" s="645"/>
      <c r="K81" s="336">
        <v>51862</v>
      </c>
      <c r="L81" s="336"/>
      <c r="M81" s="336"/>
      <c r="N81" s="336"/>
      <c r="O81" s="336">
        <v>248.19</v>
      </c>
      <c r="P81" s="336">
        <v>15.13</v>
      </c>
    </row>
    <row r="82" spans="1:16" x14ac:dyDescent="0.2">
      <c r="A82" s="646" t="s">
        <v>1223</v>
      </c>
      <c r="B82" s="645"/>
      <c r="C82" s="645"/>
      <c r="D82" s="645"/>
      <c r="E82" s="645"/>
      <c r="F82" s="645"/>
      <c r="G82" s="645"/>
      <c r="H82" s="645"/>
      <c r="I82" s="645"/>
      <c r="J82" s="645"/>
      <c r="K82" s="336">
        <v>569</v>
      </c>
      <c r="L82" s="336"/>
      <c r="M82" s="336"/>
      <c r="N82" s="336"/>
      <c r="O82" s="336"/>
      <c r="P82" s="336"/>
    </row>
    <row r="83" spans="1:16" x14ac:dyDescent="0.2">
      <c r="A83" s="646" t="s">
        <v>1224</v>
      </c>
      <c r="B83" s="645"/>
      <c r="C83" s="645"/>
      <c r="D83" s="645"/>
      <c r="E83" s="645"/>
      <c r="F83" s="645"/>
      <c r="G83" s="645"/>
      <c r="H83" s="645"/>
      <c r="I83" s="645"/>
      <c r="J83" s="645"/>
      <c r="K83" s="336">
        <v>2040</v>
      </c>
      <c r="L83" s="336"/>
      <c r="M83" s="336"/>
      <c r="N83" s="336"/>
      <c r="O83" s="336"/>
      <c r="P83" s="336"/>
    </row>
    <row r="84" spans="1:16" x14ac:dyDescent="0.2">
      <c r="A84" s="646" t="s">
        <v>346</v>
      </c>
      <c r="B84" s="645"/>
      <c r="C84" s="645"/>
      <c r="D84" s="645"/>
      <c r="E84" s="645"/>
      <c r="F84" s="645"/>
      <c r="G84" s="645"/>
      <c r="H84" s="645"/>
      <c r="I84" s="645"/>
      <c r="J84" s="645"/>
      <c r="K84" s="336">
        <v>58525</v>
      </c>
      <c r="L84" s="336"/>
      <c r="M84" s="336"/>
      <c r="N84" s="336"/>
      <c r="O84" s="336">
        <v>460.1</v>
      </c>
      <c r="P84" s="336">
        <v>15.13</v>
      </c>
    </row>
    <row r="85" spans="1:16" x14ac:dyDescent="0.2">
      <c r="A85" s="646" t="s">
        <v>466</v>
      </c>
      <c r="B85" s="645"/>
      <c r="C85" s="645"/>
      <c r="D85" s="645"/>
      <c r="E85" s="645"/>
      <c r="F85" s="645"/>
      <c r="G85" s="645"/>
      <c r="H85" s="645"/>
      <c r="I85" s="645"/>
      <c r="J85" s="645"/>
      <c r="K85" s="336"/>
      <c r="L85" s="336"/>
      <c r="M85" s="336"/>
      <c r="N85" s="336"/>
      <c r="O85" s="336"/>
      <c r="P85" s="336"/>
    </row>
    <row r="86" spans="1:16" x14ac:dyDescent="0.2">
      <c r="A86" s="646" t="s">
        <v>467</v>
      </c>
      <c r="B86" s="645"/>
      <c r="C86" s="645"/>
      <c r="D86" s="645"/>
      <c r="E86" s="645"/>
      <c r="F86" s="645"/>
      <c r="G86" s="645"/>
      <c r="H86" s="645"/>
      <c r="I86" s="645"/>
      <c r="J86" s="645"/>
      <c r="K86" s="336">
        <v>42687</v>
      </c>
      <c r="L86" s="336"/>
      <c r="M86" s="336"/>
      <c r="N86" s="336"/>
      <c r="O86" s="336"/>
      <c r="P86" s="336"/>
    </row>
    <row r="87" spans="1:16" x14ac:dyDescent="0.2">
      <c r="A87" s="646" t="s">
        <v>468</v>
      </c>
      <c r="B87" s="645"/>
      <c r="C87" s="645"/>
      <c r="D87" s="645"/>
      <c r="E87" s="645"/>
      <c r="F87" s="645"/>
      <c r="G87" s="645"/>
      <c r="H87" s="645"/>
      <c r="I87" s="645"/>
      <c r="J87" s="645"/>
      <c r="K87" s="336">
        <v>4242</v>
      </c>
      <c r="L87" s="336"/>
      <c r="M87" s="336"/>
      <c r="N87" s="336"/>
      <c r="O87" s="336"/>
      <c r="P87" s="336"/>
    </row>
    <row r="88" spans="1:16" x14ac:dyDescent="0.2">
      <c r="A88" s="646" t="s">
        <v>469</v>
      </c>
      <c r="B88" s="645"/>
      <c r="C88" s="645"/>
      <c r="D88" s="645"/>
      <c r="E88" s="645"/>
      <c r="F88" s="645"/>
      <c r="G88" s="645"/>
      <c r="H88" s="645"/>
      <c r="I88" s="645"/>
      <c r="J88" s="645"/>
      <c r="K88" s="336">
        <v>4212</v>
      </c>
      <c r="L88" s="336"/>
      <c r="M88" s="336"/>
      <c r="N88" s="336"/>
      <c r="O88" s="336"/>
      <c r="P88" s="336"/>
    </row>
    <row r="89" spans="1:16" x14ac:dyDescent="0.2">
      <c r="A89" s="646" t="s">
        <v>470</v>
      </c>
      <c r="B89" s="645"/>
      <c r="C89" s="645"/>
      <c r="D89" s="645"/>
      <c r="E89" s="645"/>
      <c r="F89" s="645"/>
      <c r="G89" s="645"/>
      <c r="H89" s="645"/>
      <c r="I89" s="645"/>
      <c r="J89" s="645"/>
      <c r="K89" s="336">
        <v>4727</v>
      </c>
      <c r="L89" s="336"/>
      <c r="M89" s="336"/>
      <c r="N89" s="336"/>
      <c r="O89" s="336"/>
      <c r="P89" s="336"/>
    </row>
    <row r="90" spans="1:16" x14ac:dyDescent="0.2">
      <c r="A90" s="646" t="s">
        <v>471</v>
      </c>
      <c r="B90" s="645"/>
      <c r="C90" s="645"/>
      <c r="D90" s="645"/>
      <c r="E90" s="645"/>
      <c r="F90" s="645"/>
      <c r="G90" s="645"/>
      <c r="H90" s="645"/>
      <c r="I90" s="645"/>
      <c r="J90" s="645"/>
      <c r="K90" s="336">
        <v>2832</v>
      </c>
      <c r="L90" s="336"/>
      <c r="M90" s="336"/>
      <c r="N90" s="336"/>
      <c r="O90" s="336"/>
      <c r="P90" s="336"/>
    </row>
    <row r="91" spans="1:16" x14ac:dyDescent="0.2">
      <c r="A91" s="644" t="s">
        <v>2280</v>
      </c>
      <c r="B91" s="645"/>
      <c r="C91" s="645"/>
      <c r="D91" s="645"/>
      <c r="E91" s="645"/>
      <c r="F91" s="645"/>
      <c r="G91" s="645"/>
      <c r="H91" s="645"/>
      <c r="I91" s="645"/>
      <c r="J91" s="645"/>
      <c r="K91" s="338">
        <v>58525</v>
      </c>
      <c r="L91" s="336"/>
      <c r="M91" s="336"/>
      <c r="N91" s="336"/>
      <c r="O91" s="338">
        <v>460.1</v>
      </c>
      <c r="P91" s="338">
        <v>15.13</v>
      </c>
    </row>
    <row r="92" spans="1:16" ht="19.149999999999999" customHeight="1" x14ac:dyDescent="0.2">
      <c r="A92" s="647" t="s">
        <v>2281</v>
      </c>
      <c r="B92" s="645"/>
      <c r="C92" s="645"/>
      <c r="D92" s="645"/>
      <c r="E92" s="645"/>
      <c r="F92" s="645"/>
      <c r="G92" s="645"/>
      <c r="H92" s="645"/>
      <c r="I92" s="645"/>
      <c r="J92" s="645"/>
      <c r="K92" s="645"/>
      <c r="L92" s="645"/>
      <c r="M92" s="645"/>
      <c r="N92" s="645"/>
      <c r="O92" s="645"/>
      <c r="P92" s="645"/>
    </row>
    <row r="93" spans="1:16" ht="33.75" x14ac:dyDescent="0.2">
      <c r="A93" s="331">
        <v>27</v>
      </c>
      <c r="B93" s="332" t="s">
        <v>199</v>
      </c>
      <c r="C93" s="333" t="s">
        <v>2282</v>
      </c>
      <c r="D93" s="334" t="s">
        <v>2283</v>
      </c>
      <c r="E93" s="335" t="s">
        <v>2284</v>
      </c>
      <c r="F93" s="336">
        <v>0.37290000000000001</v>
      </c>
      <c r="G93" s="337">
        <v>6292.4</v>
      </c>
      <c r="H93" s="337">
        <v>1564.26</v>
      </c>
      <c r="I93" s="337">
        <v>4728.1400000000003</v>
      </c>
      <c r="J93" s="337">
        <v>486.87</v>
      </c>
      <c r="K93" s="337">
        <v>2346</v>
      </c>
      <c r="L93" s="337">
        <v>583</v>
      </c>
      <c r="M93" s="337">
        <v>1763</v>
      </c>
      <c r="N93" s="337">
        <v>182</v>
      </c>
      <c r="O93" s="336" t="s">
        <v>2285</v>
      </c>
      <c r="P93" s="336" t="s">
        <v>2286</v>
      </c>
    </row>
    <row r="94" spans="1:16" ht="33.75" x14ac:dyDescent="0.2">
      <c r="A94" s="331">
        <v>28</v>
      </c>
      <c r="B94" s="332" t="s">
        <v>201</v>
      </c>
      <c r="C94" s="333" t="s">
        <v>2213</v>
      </c>
      <c r="D94" s="334" t="s">
        <v>2214</v>
      </c>
      <c r="E94" s="335" t="s">
        <v>1001</v>
      </c>
      <c r="F94" s="336">
        <v>1.9891000000000001</v>
      </c>
      <c r="G94" s="337">
        <v>964.06</v>
      </c>
      <c r="H94" s="337">
        <v>964.06</v>
      </c>
      <c r="I94" s="336"/>
      <c r="J94" s="336"/>
      <c r="K94" s="337">
        <v>1918</v>
      </c>
      <c r="L94" s="337">
        <v>1918</v>
      </c>
      <c r="M94" s="336"/>
      <c r="N94" s="336"/>
      <c r="O94" s="336" t="s">
        <v>2287</v>
      </c>
      <c r="P94" s="336" t="s">
        <v>107</v>
      </c>
    </row>
    <row r="95" spans="1:16" ht="56.25" x14ac:dyDescent="0.2">
      <c r="A95" s="331">
        <v>29</v>
      </c>
      <c r="B95" s="332" t="s">
        <v>203</v>
      </c>
      <c r="C95" s="333" t="s">
        <v>2288</v>
      </c>
      <c r="D95" s="334" t="s">
        <v>2289</v>
      </c>
      <c r="E95" s="335" t="s">
        <v>2290</v>
      </c>
      <c r="F95" s="336" t="s">
        <v>2291</v>
      </c>
      <c r="G95" s="337">
        <v>2320.48</v>
      </c>
      <c r="H95" s="337">
        <v>132.05000000000001</v>
      </c>
      <c r="I95" s="337">
        <v>2176.23</v>
      </c>
      <c r="J95" s="337">
        <v>186.27</v>
      </c>
      <c r="K95" s="337">
        <v>866</v>
      </c>
      <c r="L95" s="337">
        <v>49</v>
      </c>
      <c r="M95" s="337">
        <v>812</v>
      </c>
      <c r="N95" s="337">
        <v>69</v>
      </c>
      <c r="O95" s="336" t="s">
        <v>2292</v>
      </c>
      <c r="P95" s="336" t="s">
        <v>2293</v>
      </c>
    </row>
    <row r="96" spans="1:16" ht="22.5" x14ac:dyDescent="0.2">
      <c r="A96" s="331">
        <v>30</v>
      </c>
      <c r="B96" s="332" t="s">
        <v>206</v>
      </c>
      <c r="C96" s="333" t="s">
        <v>2294</v>
      </c>
      <c r="D96" s="334" t="s">
        <v>2295</v>
      </c>
      <c r="E96" s="335" t="s">
        <v>367</v>
      </c>
      <c r="F96" s="336" t="s">
        <v>2296</v>
      </c>
      <c r="G96" s="337">
        <v>55.14</v>
      </c>
      <c r="H96" s="336"/>
      <c r="I96" s="336"/>
      <c r="J96" s="336"/>
      <c r="K96" s="337">
        <v>2262</v>
      </c>
      <c r="L96" s="336"/>
      <c r="M96" s="336"/>
      <c r="N96" s="336"/>
      <c r="O96" s="336" t="s">
        <v>107</v>
      </c>
      <c r="P96" s="336" t="s">
        <v>107</v>
      </c>
    </row>
    <row r="97" spans="1:16" ht="56.25" x14ac:dyDescent="0.2">
      <c r="A97" s="331">
        <v>31</v>
      </c>
      <c r="B97" s="332" t="s">
        <v>209</v>
      </c>
      <c r="C97" s="333" t="s">
        <v>2297</v>
      </c>
      <c r="D97" s="334" t="s">
        <v>2298</v>
      </c>
      <c r="E97" s="335" t="s">
        <v>2299</v>
      </c>
      <c r="F97" s="336" t="s">
        <v>2300</v>
      </c>
      <c r="G97" s="337">
        <v>59011.95</v>
      </c>
      <c r="H97" s="337">
        <v>316.01</v>
      </c>
      <c r="I97" s="337">
        <v>3813.7</v>
      </c>
      <c r="J97" s="337">
        <v>493.59</v>
      </c>
      <c r="K97" s="337">
        <v>5502</v>
      </c>
      <c r="L97" s="337">
        <v>29</v>
      </c>
      <c r="M97" s="337">
        <v>356</v>
      </c>
      <c r="N97" s="337">
        <v>46</v>
      </c>
      <c r="O97" s="336" t="s">
        <v>2301</v>
      </c>
      <c r="P97" s="336" t="s">
        <v>2302</v>
      </c>
    </row>
    <row r="98" spans="1:16" ht="33.75" x14ac:dyDescent="0.2">
      <c r="A98" s="331">
        <v>32</v>
      </c>
      <c r="B98" s="332" t="s">
        <v>214</v>
      </c>
      <c r="C98" s="333" t="s">
        <v>2303</v>
      </c>
      <c r="D98" s="334" t="s">
        <v>2304</v>
      </c>
      <c r="E98" s="335" t="s">
        <v>367</v>
      </c>
      <c r="F98" s="336" t="s">
        <v>2305</v>
      </c>
      <c r="G98" s="337">
        <v>277.01</v>
      </c>
      <c r="H98" s="336"/>
      <c r="I98" s="336"/>
      <c r="J98" s="336"/>
      <c r="K98" s="337">
        <v>-387</v>
      </c>
      <c r="L98" s="336"/>
      <c r="M98" s="336"/>
      <c r="N98" s="336"/>
      <c r="O98" s="336" t="s">
        <v>107</v>
      </c>
      <c r="P98" s="336" t="s">
        <v>107</v>
      </c>
    </row>
    <row r="99" spans="1:16" ht="33.75" x14ac:dyDescent="0.2">
      <c r="A99" s="331">
        <v>33</v>
      </c>
      <c r="B99" s="332" t="s">
        <v>217</v>
      </c>
      <c r="C99" s="333" t="s">
        <v>2306</v>
      </c>
      <c r="D99" s="334" t="s">
        <v>2307</v>
      </c>
      <c r="E99" s="335" t="s">
        <v>367</v>
      </c>
      <c r="F99" s="336" t="s">
        <v>2308</v>
      </c>
      <c r="G99" s="337">
        <v>268.01</v>
      </c>
      <c r="H99" s="336"/>
      <c r="I99" s="336"/>
      <c r="J99" s="336"/>
      <c r="K99" s="337">
        <v>-4723</v>
      </c>
      <c r="L99" s="336"/>
      <c r="M99" s="336"/>
      <c r="N99" s="336"/>
      <c r="O99" s="336" t="s">
        <v>107</v>
      </c>
      <c r="P99" s="336" t="s">
        <v>107</v>
      </c>
    </row>
    <row r="100" spans="1:16" ht="33.75" x14ac:dyDescent="0.2">
      <c r="A100" s="331">
        <v>34</v>
      </c>
      <c r="B100" s="332" t="s">
        <v>219</v>
      </c>
      <c r="C100" s="333" t="s">
        <v>2309</v>
      </c>
      <c r="D100" s="334" t="s">
        <v>2310</v>
      </c>
      <c r="E100" s="335" t="s">
        <v>367</v>
      </c>
      <c r="F100" s="336" t="s">
        <v>2311</v>
      </c>
      <c r="G100" s="337">
        <v>277.92</v>
      </c>
      <c r="H100" s="336"/>
      <c r="I100" s="336"/>
      <c r="J100" s="336"/>
      <c r="K100" s="337">
        <v>5286</v>
      </c>
      <c r="L100" s="336"/>
      <c r="M100" s="336"/>
      <c r="N100" s="336"/>
      <c r="O100" s="336" t="s">
        <v>107</v>
      </c>
      <c r="P100" s="336" t="s">
        <v>107</v>
      </c>
    </row>
    <row r="101" spans="1:16" ht="33.75" x14ac:dyDescent="0.2">
      <c r="A101" s="331">
        <v>35</v>
      </c>
      <c r="B101" s="332" t="s">
        <v>223</v>
      </c>
      <c r="C101" s="333" t="s">
        <v>2312</v>
      </c>
      <c r="D101" s="334" t="s">
        <v>2313</v>
      </c>
      <c r="E101" s="335" t="s">
        <v>2299</v>
      </c>
      <c r="F101" s="336" t="s">
        <v>2314</v>
      </c>
      <c r="G101" s="337">
        <v>3620.19</v>
      </c>
      <c r="H101" s="336"/>
      <c r="I101" s="337">
        <v>243.26</v>
      </c>
      <c r="J101" s="337">
        <v>31.58</v>
      </c>
      <c r="K101" s="337">
        <v>3038</v>
      </c>
      <c r="L101" s="336"/>
      <c r="M101" s="337">
        <v>204</v>
      </c>
      <c r="N101" s="337">
        <v>27</v>
      </c>
      <c r="O101" s="336" t="s">
        <v>107</v>
      </c>
      <c r="P101" s="336" t="s">
        <v>2315</v>
      </c>
    </row>
    <row r="102" spans="1:16" ht="33.75" x14ac:dyDescent="0.2">
      <c r="A102" s="331">
        <v>36</v>
      </c>
      <c r="B102" s="332" t="s">
        <v>226</v>
      </c>
      <c r="C102" s="333" t="s">
        <v>2306</v>
      </c>
      <c r="D102" s="334" t="s">
        <v>2307</v>
      </c>
      <c r="E102" s="335" t="s">
        <v>367</v>
      </c>
      <c r="F102" s="336" t="s">
        <v>2316</v>
      </c>
      <c r="G102" s="337">
        <v>268.01</v>
      </c>
      <c r="H102" s="336"/>
      <c r="I102" s="336"/>
      <c r="J102" s="336"/>
      <c r="K102" s="337">
        <v>-2834</v>
      </c>
      <c r="L102" s="336"/>
      <c r="M102" s="336"/>
      <c r="N102" s="336"/>
      <c r="O102" s="336" t="s">
        <v>107</v>
      </c>
      <c r="P102" s="336" t="s">
        <v>107</v>
      </c>
    </row>
    <row r="103" spans="1:16" ht="33.75" x14ac:dyDescent="0.2">
      <c r="A103" s="331">
        <v>37</v>
      </c>
      <c r="B103" s="332" t="s">
        <v>229</v>
      </c>
      <c r="C103" s="333" t="s">
        <v>2309</v>
      </c>
      <c r="D103" s="334" t="s">
        <v>2310</v>
      </c>
      <c r="E103" s="335" t="s">
        <v>367</v>
      </c>
      <c r="F103" s="336" t="s">
        <v>2317</v>
      </c>
      <c r="G103" s="337">
        <v>277.92</v>
      </c>
      <c r="H103" s="336"/>
      <c r="I103" s="336"/>
      <c r="J103" s="336"/>
      <c r="K103" s="337">
        <v>2939</v>
      </c>
      <c r="L103" s="336"/>
      <c r="M103" s="336"/>
      <c r="N103" s="336"/>
      <c r="O103" s="336" t="s">
        <v>107</v>
      </c>
      <c r="P103" s="336" t="s">
        <v>107</v>
      </c>
    </row>
    <row r="104" spans="1:16" ht="45" x14ac:dyDescent="0.2">
      <c r="A104" s="331">
        <v>38</v>
      </c>
      <c r="B104" s="332" t="s">
        <v>231</v>
      </c>
      <c r="C104" s="333" t="s">
        <v>2318</v>
      </c>
      <c r="D104" s="334" t="s">
        <v>2319</v>
      </c>
      <c r="E104" s="335" t="s">
        <v>2320</v>
      </c>
      <c r="F104" s="336" t="s">
        <v>2300</v>
      </c>
      <c r="G104" s="337">
        <v>61429.19</v>
      </c>
      <c r="H104" s="337">
        <v>386.06</v>
      </c>
      <c r="I104" s="337">
        <v>2383.37</v>
      </c>
      <c r="J104" s="337">
        <v>274.89</v>
      </c>
      <c r="K104" s="337">
        <v>5727</v>
      </c>
      <c r="L104" s="337">
        <v>36</v>
      </c>
      <c r="M104" s="337">
        <v>222</v>
      </c>
      <c r="N104" s="337">
        <v>26</v>
      </c>
      <c r="O104" s="336" t="s">
        <v>2321</v>
      </c>
      <c r="P104" s="336" t="s">
        <v>2322</v>
      </c>
    </row>
    <row r="105" spans="1:16" ht="33.75" x14ac:dyDescent="0.2">
      <c r="A105" s="331">
        <v>39</v>
      </c>
      <c r="B105" s="332" t="s">
        <v>234</v>
      </c>
      <c r="C105" s="333" t="s">
        <v>2323</v>
      </c>
      <c r="D105" s="334" t="s">
        <v>2324</v>
      </c>
      <c r="E105" s="335" t="s">
        <v>2320</v>
      </c>
      <c r="F105" s="336" t="s">
        <v>2291</v>
      </c>
      <c r="G105" s="337">
        <v>7353.27</v>
      </c>
      <c r="H105" s="337">
        <v>0.91</v>
      </c>
      <c r="I105" s="337">
        <v>2.92</v>
      </c>
      <c r="J105" s="336"/>
      <c r="K105" s="337">
        <v>2742</v>
      </c>
      <c r="L105" s="336"/>
      <c r="M105" s="337">
        <v>1</v>
      </c>
      <c r="N105" s="336"/>
      <c r="O105" s="336" t="s">
        <v>2325</v>
      </c>
      <c r="P105" s="336" t="s">
        <v>107</v>
      </c>
    </row>
    <row r="106" spans="1:16" ht="56.25" x14ac:dyDescent="0.2">
      <c r="A106" s="331">
        <v>40</v>
      </c>
      <c r="B106" s="332" t="s">
        <v>236</v>
      </c>
      <c r="C106" s="333" t="s">
        <v>2326</v>
      </c>
      <c r="D106" s="334" t="s">
        <v>2327</v>
      </c>
      <c r="E106" s="335" t="s">
        <v>2320</v>
      </c>
      <c r="F106" s="336" t="s">
        <v>2300</v>
      </c>
      <c r="G106" s="337">
        <v>63923.24</v>
      </c>
      <c r="H106" s="337">
        <v>386.06</v>
      </c>
      <c r="I106" s="337">
        <v>2389.34</v>
      </c>
      <c r="J106" s="337">
        <v>275.32</v>
      </c>
      <c r="K106" s="337">
        <v>5960</v>
      </c>
      <c r="L106" s="337">
        <v>36</v>
      </c>
      <c r="M106" s="337">
        <v>223</v>
      </c>
      <c r="N106" s="337">
        <v>26</v>
      </c>
      <c r="O106" s="336" t="s">
        <v>2321</v>
      </c>
      <c r="P106" s="336" t="s">
        <v>2328</v>
      </c>
    </row>
    <row r="107" spans="1:16" ht="56.25" x14ac:dyDescent="0.2">
      <c r="A107" s="331">
        <v>41</v>
      </c>
      <c r="B107" s="332" t="s">
        <v>238</v>
      </c>
      <c r="C107" s="333" t="s">
        <v>2329</v>
      </c>
      <c r="D107" s="334" t="s">
        <v>2330</v>
      </c>
      <c r="E107" s="335" t="s">
        <v>575</v>
      </c>
      <c r="F107" s="336" t="s">
        <v>2331</v>
      </c>
      <c r="G107" s="337">
        <v>597.5</v>
      </c>
      <c r="H107" s="336"/>
      <c r="I107" s="336"/>
      <c r="J107" s="336"/>
      <c r="K107" s="337">
        <v>-5683</v>
      </c>
      <c r="L107" s="336"/>
      <c r="M107" s="336"/>
      <c r="N107" s="336"/>
      <c r="O107" s="336" t="s">
        <v>107</v>
      </c>
      <c r="P107" s="336" t="s">
        <v>107</v>
      </c>
    </row>
    <row r="108" spans="1:16" ht="56.25" x14ac:dyDescent="0.2">
      <c r="A108" s="331">
        <v>42</v>
      </c>
      <c r="B108" s="332" t="s">
        <v>241</v>
      </c>
      <c r="C108" s="333" t="s">
        <v>2332</v>
      </c>
      <c r="D108" s="334" t="s">
        <v>2333</v>
      </c>
      <c r="E108" s="335" t="s">
        <v>575</v>
      </c>
      <c r="F108" s="336" t="s">
        <v>2334</v>
      </c>
      <c r="G108" s="337">
        <v>495.18</v>
      </c>
      <c r="H108" s="336"/>
      <c r="I108" s="336"/>
      <c r="J108" s="336"/>
      <c r="K108" s="337">
        <v>4709</v>
      </c>
      <c r="L108" s="336"/>
      <c r="M108" s="336"/>
      <c r="N108" s="336"/>
      <c r="O108" s="336" t="s">
        <v>107</v>
      </c>
      <c r="P108" s="336" t="s">
        <v>107</v>
      </c>
    </row>
    <row r="109" spans="1:16" ht="33.75" x14ac:dyDescent="0.2">
      <c r="A109" s="331">
        <v>43</v>
      </c>
      <c r="B109" s="332" t="s">
        <v>244</v>
      </c>
      <c r="C109" s="333" t="s">
        <v>2243</v>
      </c>
      <c r="D109" s="334" t="s">
        <v>2244</v>
      </c>
      <c r="E109" s="335" t="s">
        <v>2245</v>
      </c>
      <c r="F109" s="336" t="s">
        <v>2335</v>
      </c>
      <c r="G109" s="337">
        <v>4367.6099999999997</v>
      </c>
      <c r="H109" s="337">
        <v>674.07</v>
      </c>
      <c r="I109" s="337">
        <v>79.540000000000006</v>
      </c>
      <c r="J109" s="337">
        <v>9.64</v>
      </c>
      <c r="K109" s="337">
        <v>3014</v>
      </c>
      <c r="L109" s="337">
        <v>465</v>
      </c>
      <c r="M109" s="337">
        <v>55</v>
      </c>
      <c r="N109" s="337">
        <v>7</v>
      </c>
      <c r="O109" s="336" t="s">
        <v>2336</v>
      </c>
      <c r="P109" s="336" t="s">
        <v>2337</v>
      </c>
    </row>
    <row r="110" spans="1:16" ht="31.5" x14ac:dyDescent="0.2">
      <c r="A110" s="331">
        <v>44</v>
      </c>
      <c r="B110" s="332" t="s">
        <v>247</v>
      </c>
      <c r="C110" s="333" t="s">
        <v>1285</v>
      </c>
      <c r="D110" s="334" t="s">
        <v>2338</v>
      </c>
      <c r="E110" s="335" t="s">
        <v>527</v>
      </c>
      <c r="F110" s="336" t="s">
        <v>2339</v>
      </c>
      <c r="G110" s="336" t="s">
        <v>2340</v>
      </c>
      <c r="H110" s="336"/>
      <c r="I110" s="336"/>
      <c r="J110" s="336"/>
      <c r="K110" s="337">
        <v>2683</v>
      </c>
      <c r="L110" s="336"/>
      <c r="M110" s="336"/>
      <c r="N110" s="336"/>
      <c r="O110" s="336" t="s">
        <v>107</v>
      </c>
      <c r="P110" s="336" t="s">
        <v>107</v>
      </c>
    </row>
    <row r="111" spans="1:16" x14ac:dyDescent="0.2">
      <c r="A111" s="646" t="s">
        <v>460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336">
        <v>35365</v>
      </c>
      <c r="L111" s="336">
        <v>3116</v>
      </c>
      <c r="M111" s="336">
        <v>3636</v>
      </c>
      <c r="N111" s="336">
        <v>383</v>
      </c>
      <c r="O111" s="336">
        <v>370.74</v>
      </c>
      <c r="P111" s="336">
        <v>31.72</v>
      </c>
    </row>
    <row r="112" spans="1:16" x14ac:dyDescent="0.2">
      <c r="A112" s="646" t="s">
        <v>461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336">
        <v>3626</v>
      </c>
      <c r="L112" s="336"/>
      <c r="M112" s="336"/>
      <c r="N112" s="336"/>
      <c r="O112" s="336"/>
      <c r="P112" s="336"/>
    </row>
    <row r="113" spans="1:16" x14ac:dyDescent="0.2">
      <c r="A113" s="646" t="s">
        <v>462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336">
        <v>2011</v>
      </c>
      <c r="L113" s="336"/>
      <c r="M113" s="336"/>
      <c r="N113" s="336"/>
      <c r="O113" s="336"/>
      <c r="P113" s="336"/>
    </row>
    <row r="114" spans="1:16" x14ac:dyDescent="0.2">
      <c r="A114" s="644" t="s">
        <v>2341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336"/>
      <c r="L114" s="336"/>
      <c r="M114" s="336"/>
      <c r="N114" s="336"/>
      <c r="O114" s="336"/>
      <c r="P114" s="336"/>
    </row>
    <row r="115" spans="1:16" x14ac:dyDescent="0.2">
      <c r="A115" s="646" t="s">
        <v>2259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336">
        <v>35400</v>
      </c>
      <c r="L115" s="336"/>
      <c r="M115" s="336"/>
      <c r="N115" s="336"/>
      <c r="O115" s="336">
        <v>136.03</v>
      </c>
      <c r="P115" s="336">
        <v>31.72</v>
      </c>
    </row>
    <row r="116" spans="1:16" x14ac:dyDescent="0.2">
      <c r="A116" s="646" t="s">
        <v>2258</v>
      </c>
      <c r="B116" s="645"/>
      <c r="C116" s="645"/>
      <c r="D116" s="645"/>
      <c r="E116" s="645"/>
      <c r="F116" s="645"/>
      <c r="G116" s="645"/>
      <c r="H116" s="645"/>
      <c r="I116" s="645"/>
      <c r="J116" s="645"/>
      <c r="K116" s="336">
        <v>4033</v>
      </c>
      <c r="L116" s="336"/>
      <c r="M116" s="336"/>
      <c r="N116" s="336"/>
      <c r="O116" s="336">
        <v>234.71</v>
      </c>
      <c r="P116" s="336"/>
    </row>
    <row r="117" spans="1:16" x14ac:dyDescent="0.2">
      <c r="A117" s="646" t="s">
        <v>1224</v>
      </c>
      <c r="B117" s="645"/>
      <c r="C117" s="645"/>
      <c r="D117" s="645"/>
      <c r="E117" s="645"/>
      <c r="F117" s="645"/>
      <c r="G117" s="645"/>
      <c r="H117" s="645"/>
      <c r="I117" s="645"/>
      <c r="J117" s="645"/>
      <c r="K117" s="336">
        <v>1569</v>
      </c>
      <c r="L117" s="336"/>
      <c r="M117" s="336"/>
      <c r="N117" s="336"/>
      <c r="O117" s="336"/>
      <c r="P117" s="336"/>
    </row>
    <row r="118" spans="1:16" x14ac:dyDescent="0.2">
      <c r="A118" s="646" t="s">
        <v>346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336">
        <v>41002</v>
      </c>
      <c r="L118" s="336"/>
      <c r="M118" s="336"/>
      <c r="N118" s="336"/>
      <c r="O118" s="336">
        <v>370.74</v>
      </c>
      <c r="P118" s="336">
        <v>31.72</v>
      </c>
    </row>
    <row r="119" spans="1:16" x14ac:dyDescent="0.2">
      <c r="A119" s="646" t="s">
        <v>466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336"/>
      <c r="L119" s="336"/>
      <c r="M119" s="336"/>
      <c r="N119" s="336"/>
      <c r="O119" s="336"/>
      <c r="P119" s="336"/>
    </row>
    <row r="120" spans="1:16" x14ac:dyDescent="0.2">
      <c r="A120" s="646" t="s">
        <v>467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336">
        <v>28613</v>
      </c>
      <c r="L120" s="336"/>
      <c r="M120" s="336"/>
      <c r="N120" s="336"/>
      <c r="O120" s="336"/>
      <c r="P120" s="336"/>
    </row>
    <row r="121" spans="1:16" x14ac:dyDescent="0.2">
      <c r="A121" s="646" t="s">
        <v>468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336">
        <v>3636</v>
      </c>
      <c r="L121" s="336"/>
      <c r="M121" s="336"/>
      <c r="N121" s="336"/>
      <c r="O121" s="336"/>
      <c r="P121" s="336"/>
    </row>
    <row r="122" spans="1:16" x14ac:dyDescent="0.2">
      <c r="A122" s="646" t="s">
        <v>469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336">
        <v>3499</v>
      </c>
      <c r="L122" s="336"/>
      <c r="M122" s="336"/>
      <c r="N122" s="336"/>
      <c r="O122" s="336"/>
      <c r="P122" s="336"/>
    </row>
    <row r="123" spans="1:16" x14ac:dyDescent="0.2">
      <c r="A123" s="646" t="s">
        <v>470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336">
        <v>3626</v>
      </c>
      <c r="L123" s="336"/>
      <c r="M123" s="336"/>
      <c r="N123" s="336"/>
      <c r="O123" s="336"/>
      <c r="P123" s="336"/>
    </row>
    <row r="124" spans="1:16" x14ac:dyDescent="0.2">
      <c r="A124" s="646" t="s">
        <v>471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336">
        <v>2011</v>
      </c>
      <c r="L124" s="336"/>
      <c r="M124" s="336"/>
      <c r="N124" s="336"/>
      <c r="O124" s="336"/>
      <c r="P124" s="336"/>
    </row>
    <row r="125" spans="1:16" x14ac:dyDescent="0.2">
      <c r="A125" s="644" t="s">
        <v>2342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338">
        <v>41002</v>
      </c>
      <c r="L125" s="336"/>
      <c r="M125" s="336"/>
      <c r="N125" s="336"/>
      <c r="O125" s="338">
        <v>370.74</v>
      </c>
      <c r="P125" s="338">
        <v>31.72</v>
      </c>
    </row>
    <row r="126" spans="1:16" ht="19.149999999999999" customHeight="1" x14ac:dyDescent="0.2">
      <c r="A126" s="647" t="s">
        <v>2343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</row>
    <row r="127" spans="1:16" ht="33.75" x14ac:dyDescent="0.2">
      <c r="A127" s="331">
        <v>45</v>
      </c>
      <c r="B127" s="332" t="s">
        <v>249</v>
      </c>
      <c r="C127" s="333" t="s">
        <v>2213</v>
      </c>
      <c r="D127" s="334" t="s">
        <v>2214</v>
      </c>
      <c r="E127" s="335" t="s">
        <v>1001</v>
      </c>
      <c r="F127" s="336" t="s">
        <v>2344</v>
      </c>
      <c r="G127" s="337">
        <v>964.06</v>
      </c>
      <c r="H127" s="337">
        <v>964.06</v>
      </c>
      <c r="I127" s="336"/>
      <c r="J127" s="336"/>
      <c r="K127" s="337">
        <v>30</v>
      </c>
      <c r="L127" s="337">
        <v>30</v>
      </c>
      <c r="M127" s="336"/>
      <c r="N127" s="336"/>
      <c r="O127" s="336" t="s">
        <v>2345</v>
      </c>
      <c r="P127" s="336" t="s">
        <v>107</v>
      </c>
    </row>
    <row r="128" spans="1:16" ht="45" x14ac:dyDescent="0.2">
      <c r="A128" s="331">
        <v>46</v>
      </c>
      <c r="B128" s="332" t="s">
        <v>253</v>
      </c>
      <c r="C128" s="333" t="s">
        <v>2346</v>
      </c>
      <c r="D128" s="334" t="s">
        <v>2347</v>
      </c>
      <c r="E128" s="335" t="s">
        <v>2348</v>
      </c>
      <c r="F128" s="336" t="s">
        <v>2349</v>
      </c>
      <c r="G128" s="337">
        <v>1553.28</v>
      </c>
      <c r="H128" s="337">
        <v>67.61</v>
      </c>
      <c r="I128" s="337">
        <v>88.24</v>
      </c>
      <c r="J128" s="337">
        <v>9.6999999999999993</v>
      </c>
      <c r="K128" s="337">
        <v>189</v>
      </c>
      <c r="L128" s="337">
        <v>8</v>
      </c>
      <c r="M128" s="337">
        <v>11</v>
      </c>
      <c r="N128" s="337">
        <v>1</v>
      </c>
      <c r="O128" s="336" t="s">
        <v>2350</v>
      </c>
      <c r="P128" s="336" t="s">
        <v>2351</v>
      </c>
    </row>
    <row r="129" spans="1:16" ht="67.5" x14ac:dyDescent="0.2">
      <c r="A129" s="331">
        <v>47</v>
      </c>
      <c r="B129" s="332" t="s">
        <v>256</v>
      </c>
      <c r="C129" s="333" t="s">
        <v>2352</v>
      </c>
      <c r="D129" s="334" t="s">
        <v>2353</v>
      </c>
      <c r="E129" s="335" t="s">
        <v>2354</v>
      </c>
      <c r="F129" s="336" t="s">
        <v>2355</v>
      </c>
      <c r="G129" s="337">
        <v>43078.96</v>
      </c>
      <c r="H129" s="337">
        <v>1470.6</v>
      </c>
      <c r="I129" s="337">
        <v>1621.89</v>
      </c>
      <c r="J129" s="337">
        <v>255.06</v>
      </c>
      <c r="K129" s="337">
        <v>262</v>
      </c>
      <c r="L129" s="337">
        <v>9</v>
      </c>
      <c r="M129" s="337">
        <v>10</v>
      </c>
      <c r="N129" s="337">
        <v>2</v>
      </c>
      <c r="O129" s="336" t="s">
        <v>2356</v>
      </c>
      <c r="P129" s="336" t="s">
        <v>2357</v>
      </c>
    </row>
    <row r="130" spans="1:16" ht="22.5" x14ac:dyDescent="0.2">
      <c r="A130" s="331">
        <v>48</v>
      </c>
      <c r="B130" s="332" t="s">
        <v>258</v>
      </c>
      <c r="C130" s="333" t="s">
        <v>2358</v>
      </c>
      <c r="D130" s="334" t="s">
        <v>2359</v>
      </c>
      <c r="E130" s="335" t="s">
        <v>367</v>
      </c>
      <c r="F130" s="336" t="s">
        <v>2360</v>
      </c>
      <c r="G130" s="337">
        <v>367.24</v>
      </c>
      <c r="H130" s="336"/>
      <c r="I130" s="336"/>
      <c r="J130" s="336"/>
      <c r="K130" s="337">
        <v>-228</v>
      </c>
      <c r="L130" s="336"/>
      <c r="M130" s="336"/>
      <c r="N130" s="336"/>
      <c r="O130" s="336" t="s">
        <v>107</v>
      </c>
      <c r="P130" s="336" t="s">
        <v>107</v>
      </c>
    </row>
    <row r="131" spans="1:16" ht="22.5" x14ac:dyDescent="0.2">
      <c r="A131" s="331">
        <v>49</v>
      </c>
      <c r="B131" s="332" t="s">
        <v>261</v>
      </c>
      <c r="C131" s="333" t="s">
        <v>2361</v>
      </c>
      <c r="D131" s="334" t="s">
        <v>2362</v>
      </c>
      <c r="E131" s="335" t="s">
        <v>367</v>
      </c>
      <c r="F131" s="336" t="s">
        <v>2363</v>
      </c>
      <c r="G131" s="337">
        <v>508.67</v>
      </c>
      <c r="H131" s="336"/>
      <c r="I131" s="336"/>
      <c r="J131" s="336"/>
      <c r="K131" s="337">
        <v>315</v>
      </c>
      <c r="L131" s="336"/>
      <c r="M131" s="336"/>
      <c r="N131" s="336"/>
      <c r="O131" s="336" t="s">
        <v>107</v>
      </c>
      <c r="P131" s="336" t="s">
        <v>107</v>
      </c>
    </row>
    <row r="132" spans="1:16" ht="67.5" x14ac:dyDescent="0.2">
      <c r="A132" s="331">
        <v>50</v>
      </c>
      <c r="B132" s="332" t="s">
        <v>263</v>
      </c>
      <c r="C132" s="333" t="s">
        <v>2352</v>
      </c>
      <c r="D132" s="334" t="s">
        <v>2353</v>
      </c>
      <c r="E132" s="335" t="s">
        <v>2354</v>
      </c>
      <c r="F132" s="336" t="s">
        <v>2355</v>
      </c>
      <c r="G132" s="337">
        <v>43078.96</v>
      </c>
      <c r="H132" s="337">
        <v>1470.6</v>
      </c>
      <c r="I132" s="337">
        <v>1621.89</v>
      </c>
      <c r="J132" s="337">
        <v>255.06</v>
      </c>
      <c r="K132" s="337">
        <v>262</v>
      </c>
      <c r="L132" s="337">
        <v>9</v>
      </c>
      <c r="M132" s="337">
        <v>10</v>
      </c>
      <c r="N132" s="337">
        <v>2</v>
      </c>
      <c r="O132" s="336" t="s">
        <v>2356</v>
      </c>
      <c r="P132" s="336" t="s">
        <v>2357</v>
      </c>
    </row>
    <row r="133" spans="1:16" ht="22.5" x14ac:dyDescent="0.2">
      <c r="A133" s="331">
        <v>51</v>
      </c>
      <c r="B133" s="332" t="s">
        <v>265</v>
      </c>
      <c r="C133" s="333" t="s">
        <v>2358</v>
      </c>
      <c r="D133" s="334" t="s">
        <v>2359</v>
      </c>
      <c r="E133" s="335" t="s">
        <v>367</v>
      </c>
      <c r="F133" s="336" t="s">
        <v>2360</v>
      </c>
      <c r="G133" s="337">
        <v>367.24</v>
      </c>
      <c r="H133" s="336"/>
      <c r="I133" s="336"/>
      <c r="J133" s="336"/>
      <c r="K133" s="337">
        <v>-228</v>
      </c>
      <c r="L133" s="336"/>
      <c r="M133" s="336"/>
      <c r="N133" s="336"/>
      <c r="O133" s="336" t="s">
        <v>107</v>
      </c>
      <c r="P133" s="336" t="s">
        <v>107</v>
      </c>
    </row>
    <row r="134" spans="1:16" ht="22.5" x14ac:dyDescent="0.2">
      <c r="A134" s="331">
        <v>52</v>
      </c>
      <c r="B134" s="332" t="s">
        <v>268</v>
      </c>
      <c r="C134" s="333" t="s">
        <v>2364</v>
      </c>
      <c r="D134" s="334" t="s">
        <v>2365</v>
      </c>
      <c r="E134" s="335" t="s">
        <v>367</v>
      </c>
      <c r="F134" s="336" t="s">
        <v>2366</v>
      </c>
      <c r="G134" s="337">
        <v>549.71</v>
      </c>
      <c r="H134" s="336"/>
      <c r="I134" s="336"/>
      <c r="J134" s="336"/>
      <c r="K134" s="337">
        <v>341</v>
      </c>
      <c r="L134" s="336"/>
      <c r="M134" s="336"/>
      <c r="N134" s="336"/>
      <c r="O134" s="336" t="s">
        <v>107</v>
      </c>
      <c r="P134" s="336" t="s">
        <v>107</v>
      </c>
    </row>
    <row r="135" spans="1:16" ht="33.75" x14ac:dyDescent="0.2">
      <c r="A135" s="331">
        <v>53</v>
      </c>
      <c r="B135" s="332" t="s">
        <v>274</v>
      </c>
      <c r="C135" s="333" t="s">
        <v>2367</v>
      </c>
      <c r="D135" s="334" t="s">
        <v>2368</v>
      </c>
      <c r="E135" s="335" t="s">
        <v>2369</v>
      </c>
      <c r="F135" s="336" t="s">
        <v>2349</v>
      </c>
      <c r="G135" s="337">
        <v>8325.07</v>
      </c>
      <c r="H135" s="337">
        <v>426.82</v>
      </c>
      <c r="I135" s="337">
        <v>318.44</v>
      </c>
      <c r="J135" s="337">
        <v>5.81</v>
      </c>
      <c r="K135" s="337">
        <v>1012</v>
      </c>
      <c r="L135" s="337">
        <v>52</v>
      </c>
      <c r="M135" s="337">
        <v>39</v>
      </c>
      <c r="N135" s="337">
        <v>1</v>
      </c>
      <c r="O135" s="336" t="s">
        <v>2370</v>
      </c>
      <c r="P135" s="336" t="s">
        <v>2371</v>
      </c>
    </row>
    <row r="136" spans="1:16" ht="33.75" x14ac:dyDescent="0.2">
      <c r="A136" s="331">
        <v>54</v>
      </c>
      <c r="B136" s="332" t="s">
        <v>279</v>
      </c>
      <c r="C136" s="333" t="s">
        <v>2372</v>
      </c>
      <c r="D136" s="334" t="s">
        <v>2373</v>
      </c>
      <c r="E136" s="335" t="s">
        <v>424</v>
      </c>
      <c r="F136" s="336" t="s">
        <v>2374</v>
      </c>
      <c r="G136" s="337">
        <v>75.64</v>
      </c>
      <c r="H136" s="336"/>
      <c r="I136" s="336"/>
      <c r="J136" s="336"/>
      <c r="K136" s="337">
        <v>-919</v>
      </c>
      <c r="L136" s="336"/>
      <c r="M136" s="336"/>
      <c r="N136" s="336"/>
      <c r="O136" s="336" t="s">
        <v>107</v>
      </c>
      <c r="P136" s="336" t="s">
        <v>107</v>
      </c>
    </row>
    <row r="137" spans="1:16" ht="33.75" x14ac:dyDescent="0.2">
      <c r="A137" s="331">
        <v>55</v>
      </c>
      <c r="B137" s="332" t="s">
        <v>284</v>
      </c>
      <c r="C137" s="333" t="s">
        <v>2375</v>
      </c>
      <c r="D137" s="334" t="s">
        <v>2376</v>
      </c>
      <c r="E137" s="335" t="s">
        <v>424</v>
      </c>
      <c r="F137" s="336" t="s">
        <v>2377</v>
      </c>
      <c r="G137" s="337">
        <v>69.08</v>
      </c>
      <c r="H137" s="336"/>
      <c r="I137" s="336"/>
      <c r="J137" s="336"/>
      <c r="K137" s="337">
        <v>839</v>
      </c>
      <c r="L137" s="336"/>
      <c r="M137" s="336"/>
      <c r="N137" s="336"/>
      <c r="O137" s="336" t="s">
        <v>107</v>
      </c>
      <c r="P137" s="336" t="s">
        <v>107</v>
      </c>
    </row>
    <row r="138" spans="1:16" x14ac:dyDescent="0.2">
      <c r="A138" s="646" t="s">
        <v>460</v>
      </c>
      <c r="B138" s="645"/>
      <c r="C138" s="645"/>
      <c r="D138" s="645"/>
      <c r="E138" s="645"/>
      <c r="F138" s="645"/>
      <c r="G138" s="645"/>
      <c r="H138" s="645"/>
      <c r="I138" s="645"/>
      <c r="J138" s="645"/>
      <c r="K138" s="336">
        <v>1875</v>
      </c>
      <c r="L138" s="336">
        <v>108</v>
      </c>
      <c r="M138" s="336">
        <v>70</v>
      </c>
      <c r="N138" s="336">
        <v>6</v>
      </c>
      <c r="O138" s="336">
        <v>12.92</v>
      </c>
      <c r="P138" s="336">
        <v>0.38</v>
      </c>
    </row>
    <row r="139" spans="1:16" x14ac:dyDescent="0.2">
      <c r="A139" s="646" t="s">
        <v>461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336">
        <v>128</v>
      </c>
      <c r="L139" s="336"/>
      <c r="M139" s="336"/>
      <c r="N139" s="336"/>
      <c r="O139" s="336"/>
      <c r="P139" s="336"/>
    </row>
    <row r="140" spans="1:16" x14ac:dyDescent="0.2">
      <c r="A140" s="646" t="s">
        <v>462</v>
      </c>
      <c r="B140" s="645"/>
      <c r="C140" s="645"/>
      <c r="D140" s="645"/>
      <c r="E140" s="645"/>
      <c r="F140" s="645"/>
      <c r="G140" s="645"/>
      <c r="H140" s="645"/>
      <c r="I140" s="645"/>
      <c r="J140" s="645"/>
      <c r="K140" s="336">
        <v>72</v>
      </c>
      <c r="L140" s="336"/>
      <c r="M140" s="336"/>
      <c r="N140" s="336"/>
      <c r="O140" s="336"/>
      <c r="P140" s="336"/>
    </row>
    <row r="141" spans="1:16" x14ac:dyDescent="0.2">
      <c r="A141" s="644" t="s">
        <v>2378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336"/>
      <c r="L141" s="336"/>
      <c r="M141" s="336"/>
      <c r="N141" s="336"/>
      <c r="O141" s="336"/>
      <c r="P141" s="336"/>
    </row>
    <row r="142" spans="1:16" x14ac:dyDescent="0.2">
      <c r="A142" s="646" t="s">
        <v>2258</v>
      </c>
      <c r="B142" s="645"/>
      <c r="C142" s="645"/>
      <c r="D142" s="645"/>
      <c r="E142" s="645"/>
      <c r="F142" s="645"/>
      <c r="G142" s="645"/>
      <c r="H142" s="645"/>
      <c r="I142" s="645"/>
      <c r="J142" s="645"/>
      <c r="K142" s="336">
        <v>63</v>
      </c>
      <c r="L142" s="336"/>
      <c r="M142" s="336"/>
      <c r="N142" s="336"/>
      <c r="O142" s="336">
        <v>3.73</v>
      </c>
      <c r="P142" s="336"/>
    </row>
    <row r="143" spans="1:16" x14ac:dyDescent="0.2">
      <c r="A143" s="646" t="s">
        <v>464</v>
      </c>
      <c r="B143" s="645"/>
      <c r="C143" s="645"/>
      <c r="D143" s="645"/>
      <c r="E143" s="645"/>
      <c r="F143" s="645"/>
      <c r="G143" s="645"/>
      <c r="H143" s="645"/>
      <c r="I143" s="645"/>
      <c r="J143" s="645"/>
      <c r="K143" s="336">
        <v>205</v>
      </c>
      <c r="L143" s="336"/>
      <c r="M143" s="336"/>
      <c r="N143" s="336"/>
      <c r="O143" s="336">
        <v>0.94</v>
      </c>
      <c r="P143" s="336">
        <v>0.11</v>
      </c>
    </row>
    <row r="144" spans="1:16" x14ac:dyDescent="0.2">
      <c r="A144" s="646" t="s">
        <v>2379</v>
      </c>
      <c r="B144" s="645"/>
      <c r="C144" s="645"/>
      <c r="D144" s="645"/>
      <c r="E144" s="645"/>
      <c r="F144" s="645"/>
      <c r="G144" s="645"/>
      <c r="H144" s="645"/>
      <c r="I144" s="645"/>
      <c r="J144" s="645"/>
      <c r="K144" s="336">
        <v>757</v>
      </c>
      <c r="L144" s="336"/>
      <c r="M144" s="336"/>
      <c r="N144" s="336"/>
      <c r="O144" s="336">
        <v>2.1800000000000002</v>
      </c>
      <c r="P144" s="336">
        <v>0.22</v>
      </c>
    </row>
    <row r="145" spans="1:16" x14ac:dyDescent="0.2">
      <c r="A145" s="646" t="s">
        <v>2259</v>
      </c>
      <c r="B145" s="645"/>
      <c r="C145" s="645"/>
      <c r="D145" s="645"/>
      <c r="E145" s="645"/>
      <c r="F145" s="645"/>
      <c r="G145" s="645"/>
      <c r="H145" s="645"/>
      <c r="I145" s="645"/>
      <c r="J145" s="645"/>
      <c r="K145" s="336">
        <v>1050</v>
      </c>
      <c r="L145" s="336"/>
      <c r="M145" s="336"/>
      <c r="N145" s="336"/>
      <c r="O145" s="336">
        <v>6.07</v>
      </c>
      <c r="P145" s="336">
        <v>0.05</v>
      </c>
    </row>
    <row r="146" spans="1:16" x14ac:dyDescent="0.2">
      <c r="A146" s="646" t="s">
        <v>346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336">
        <v>2075</v>
      </c>
      <c r="L146" s="336"/>
      <c r="M146" s="336"/>
      <c r="N146" s="336"/>
      <c r="O146" s="336">
        <v>12.92</v>
      </c>
      <c r="P146" s="336">
        <v>0.38</v>
      </c>
    </row>
    <row r="147" spans="1:16" x14ac:dyDescent="0.2">
      <c r="A147" s="646" t="s">
        <v>466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336"/>
      <c r="L147" s="336"/>
      <c r="M147" s="336"/>
      <c r="N147" s="336"/>
      <c r="O147" s="336"/>
      <c r="P147" s="336"/>
    </row>
    <row r="148" spans="1:16" x14ac:dyDescent="0.2">
      <c r="A148" s="646" t="s">
        <v>467</v>
      </c>
      <c r="B148" s="645"/>
      <c r="C148" s="645"/>
      <c r="D148" s="645"/>
      <c r="E148" s="645"/>
      <c r="F148" s="645"/>
      <c r="G148" s="645"/>
      <c r="H148" s="645"/>
      <c r="I148" s="645"/>
      <c r="J148" s="645"/>
      <c r="K148" s="336">
        <v>1697</v>
      </c>
      <c r="L148" s="336"/>
      <c r="M148" s="336"/>
      <c r="N148" s="336"/>
      <c r="O148" s="336"/>
      <c r="P148" s="336"/>
    </row>
    <row r="149" spans="1:16" x14ac:dyDescent="0.2">
      <c r="A149" s="646" t="s">
        <v>468</v>
      </c>
      <c r="B149" s="645"/>
      <c r="C149" s="645"/>
      <c r="D149" s="645"/>
      <c r="E149" s="645"/>
      <c r="F149" s="645"/>
      <c r="G149" s="645"/>
      <c r="H149" s="645"/>
      <c r="I149" s="645"/>
      <c r="J149" s="645"/>
      <c r="K149" s="336">
        <v>70</v>
      </c>
      <c r="L149" s="336"/>
      <c r="M149" s="336"/>
      <c r="N149" s="336"/>
      <c r="O149" s="336"/>
      <c r="P149" s="336"/>
    </row>
    <row r="150" spans="1:16" x14ac:dyDescent="0.2">
      <c r="A150" s="646" t="s">
        <v>469</v>
      </c>
      <c r="B150" s="645"/>
      <c r="C150" s="645"/>
      <c r="D150" s="645"/>
      <c r="E150" s="645"/>
      <c r="F150" s="645"/>
      <c r="G150" s="645"/>
      <c r="H150" s="645"/>
      <c r="I150" s="645"/>
      <c r="J150" s="645"/>
      <c r="K150" s="336">
        <v>114</v>
      </c>
      <c r="L150" s="336"/>
      <c r="M150" s="336"/>
      <c r="N150" s="336"/>
      <c r="O150" s="336"/>
      <c r="P150" s="336"/>
    </row>
    <row r="151" spans="1:16" x14ac:dyDescent="0.2">
      <c r="A151" s="646" t="s">
        <v>470</v>
      </c>
      <c r="B151" s="645"/>
      <c r="C151" s="645"/>
      <c r="D151" s="645"/>
      <c r="E151" s="645"/>
      <c r="F151" s="645"/>
      <c r="G151" s="645"/>
      <c r="H151" s="645"/>
      <c r="I151" s="645"/>
      <c r="J151" s="645"/>
      <c r="K151" s="336">
        <v>128</v>
      </c>
      <c r="L151" s="336"/>
      <c r="M151" s="336"/>
      <c r="N151" s="336"/>
      <c r="O151" s="336"/>
      <c r="P151" s="336"/>
    </row>
    <row r="152" spans="1:16" x14ac:dyDescent="0.2">
      <c r="A152" s="646" t="s">
        <v>471</v>
      </c>
      <c r="B152" s="645"/>
      <c r="C152" s="645"/>
      <c r="D152" s="645"/>
      <c r="E152" s="645"/>
      <c r="F152" s="645"/>
      <c r="G152" s="645"/>
      <c r="H152" s="645"/>
      <c r="I152" s="645"/>
      <c r="J152" s="645"/>
      <c r="K152" s="336">
        <v>72</v>
      </c>
      <c r="L152" s="336"/>
      <c r="M152" s="336"/>
      <c r="N152" s="336"/>
      <c r="O152" s="336"/>
      <c r="P152" s="336"/>
    </row>
    <row r="153" spans="1:16" x14ac:dyDescent="0.2">
      <c r="A153" s="644" t="s">
        <v>2380</v>
      </c>
      <c r="B153" s="645"/>
      <c r="C153" s="645"/>
      <c r="D153" s="645"/>
      <c r="E153" s="645"/>
      <c r="F153" s="645"/>
      <c r="G153" s="645"/>
      <c r="H153" s="645"/>
      <c r="I153" s="645"/>
      <c r="J153" s="645"/>
      <c r="K153" s="338">
        <v>2075</v>
      </c>
      <c r="L153" s="336"/>
      <c r="M153" s="336"/>
      <c r="N153" s="336"/>
      <c r="O153" s="338">
        <v>12.92</v>
      </c>
      <c r="P153" s="338">
        <v>0.38</v>
      </c>
    </row>
    <row r="154" spans="1:16" ht="19.149999999999999" customHeight="1" x14ac:dyDescent="0.2">
      <c r="A154" s="647" t="s">
        <v>2381</v>
      </c>
      <c r="B154" s="645"/>
      <c r="C154" s="645"/>
      <c r="D154" s="645"/>
      <c r="E154" s="645"/>
      <c r="F154" s="645"/>
      <c r="G154" s="645"/>
      <c r="H154" s="645"/>
      <c r="I154" s="645"/>
      <c r="J154" s="645"/>
      <c r="K154" s="645"/>
      <c r="L154" s="645"/>
      <c r="M154" s="645"/>
      <c r="N154" s="645"/>
      <c r="O154" s="645"/>
      <c r="P154" s="645"/>
    </row>
    <row r="155" spans="1:16" ht="33.75" x14ac:dyDescent="0.2">
      <c r="A155" s="331">
        <v>56</v>
      </c>
      <c r="B155" s="332" t="s">
        <v>286</v>
      </c>
      <c r="C155" s="333" t="s">
        <v>2213</v>
      </c>
      <c r="D155" s="334" t="s">
        <v>2214</v>
      </c>
      <c r="E155" s="335" t="s">
        <v>1001</v>
      </c>
      <c r="F155" s="336" t="s">
        <v>2382</v>
      </c>
      <c r="G155" s="337">
        <v>964.06</v>
      </c>
      <c r="H155" s="337">
        <v>964.06</v>
      </c>
      <c r="I155" s="336"/>
      <c r="J155" s="336"/>
      <c r="K155" s="337">
        <v>465</v>
      </c>
      <c r="L155" s="337">
        <v>465</v>
      </c>
      <c r="M155" s="336"/>
      <c r="N155" s="336"/>
      <c r="O155" s="336" t="s">
        <v>2383</v>
      </c>
      <c r="P155" s="336" t="s">
        <v>107</v>
      </c>
    </row>
    <row r="156" spans="1:16" ht="56.25" x14ac:dyDescent="0.2">
      <c r="A156" s="331">
        <v>57</v>
      </c>
      <c r="B156" s="332" t="s">
        <v>288</v>
      </c>
      <c r="C156" s="333" t="s">
        <v>2384</v>
      </c>
      <c r="D156" s="334" t="s">
        <v>2385</v>
      </c>
      <c r="E156" s="335" t="s">
        <v>2386</v>
      </c>
      <c r="F156" s="336" t="s">
        <v>2387</v>
      </c>
      <c r="G156" s="337">
        <v>60.64</v>
      </c>
      <c r="H156" s="336"/>
      <c r="I156" s="337">
        <v>60.64</v>
      </c>
      <c r="J156" s="337">
        <v>9.82</v>
      </c>
      <c r="K156" s="337">
        <v>139</v>
      </c>
      <c r="L156" s="336"/>
      <c r="M156" s="337">
        <v>139</v>
      </c>
      <c r="N156" s="337">
        <v>23</v>
      </c>
      <c r="O156" s="336" t="s">
        <v>107</v>
      </c>
      <c r="P156" s="336" t="s">
        <v>2388</v>
      </c>
    </row>
    <row r="157" spans="1:16" ht="33.75" x14ac:dyDescent="0.2">
      <c r="A157" s="331">
        <v>58</v>
      </c>
      <c r="B157" s="332" t="s">
        <v>293</v>
      </c>
      <c r="C157" s="333" t="s">
        <v>2389</v>
      </c>
      <c r="D157" s="334" t="s">
        <v>2390</v>
      </c>
      <c r="E157" s="335" t="s">
        <v>2391</v>
      </c>
      <c r="F157" s="336" t="s">
        <v>2392</v>
      </c>
      <c r="G157" s="337">
        <v>760.16</v>
      </c>
      <c r="H157" s="337">
        <v>255.84</v>
      </c>
      <c r="I157" s="337">
        <v>503.17</v>
      </c>
      <c r="J157" s="337">
        <v>64.03</v>
      </c>
      <c r="K157" s="337">
        <v>175</v>
      </c>
      <c r="L157" s="337">
        <v>59</v>
      </c>
      <c r="M157" s="337">
        <v>116</v>
      </c>
      <c r="N157" s="337">
        <v>15</v>
      </c>
      <c r="O157" s="336" t="s">
        <v>2393</v>
      </c>
      <c r="P157" s="336" t="s">
        <v>2394</v>
      </c>
    </row>
    <row r="158" spans="1:16" ht="22.5" x14ac:dyDescent="0.2">
      <c r="A158" s="331">
        <v>59</v>
      </c>
      <c r="B158" s="332" t="s">
        <v>295</v>
      </c>
      <c r="C158" s="333" t="s">
        <v>2395</v>
      </c>
      <c r="D158" s="334" t="s">
        <v>2396</v>
      </c>
      <c r="E158" s="335" t="s">
        <v>2397</v>
      </c>
      <c r="F158" s="336" t="s">
        <v>2398</v>
      </c>
      <c r="G158" s="337">
        <v>71.33</v>
      </c>
      <c r="H158" s="336"/>
      <c r="I158" s="336"/>
      <c r="J158" s="336"/>
      <c r="K158" s="337">
        <v>1639</v>
      </c>
      <c r="L158" s="336"/>
      <c r="M158" s="336"/>
      <c r="N158" s="336"/>
      <c r="O158" s="336" t="s">
        <v>107</v>
      </c>
      <c r="P158" s="336" t="s">
        <v>107</v>
      </c>
    </row>
    <row r="159" spans="1:16" ht="56.25" x14ac:dyDescent="0.2">
      <c r="A159" s="331">
        <v>60</v>
      </c>
      <c r="B159" s="332" t="s">
        <v>300</v>
      </c>
      <c r="C159" s="333" t="s">
        <v>2399</v>
      </c>
      <c r="D159" s="334" t="s">
        <v>2400</v>
      </c>
      <c r="E159" s="335" t="s">
        <v>2290</v>
      </c>
      <c r="F159" s="336" t="s">
        <v>2392</v>
      </c>
      <c r="G159" s="337">
        <v>2408.85</v>
      </c>
      <c r="H159" s="337">
        <v>204.89</v>
      </c>
      <c r="I159" s="337">
        <v>2186.88</v>
      </c>
      <c r="J159" s="337">
        <v>190</v>
      </c>
      <c r="K159" s="337">
        <v>554</v>
      </c>
      <c r="L159" s="337">
        <v>47</v>
      </c>
      <c r="M159" s="337">
        <v>503</v>
      </c>
      <c r="N159" s="337">
        <v>44</v>
      </c>
      <c r="O159" s="336" t="s">
        <v>2401</v>
      </c>
      <c r="P159" s="336" t="s">
        <v>2402</v>
      </c>
    </row>
    <row r="160" spans="1:16" ht="33.75" x14ac:dyDescent="0.2">
      <c r="A160" s="331">
        <v>61</v>
      </c>
      <c r="B160" s="332" t="s">
        <v>307</v>
      </c>
      <c r="C160" s="333" t="s">
        <v>2306</v>
      </c>
      <c r="D160" s="334" t="s">
        <v>2307</v>
      </c>
      <c r="E160" s="335" t="s">
        <v>367</v>
      </c>
      <c r="F160" s="336" t="s">
        <v>2403</v>
      </c>
      <c r="G160" s="337">
        <v>268.01</v>
      </c>
      <c r="H160" s="336"/>
      <c r="I160" s="336"/>
      <c r="J160" s="336"/>
      <c r="K160" s="337">
        <v>7760</v>
      </c>
      <c r="L160" s="336"/>
      <c r="M160" s="336"/>
      <c r="N160" s="336"/>
      <c r="O160" s="336" t="s">
        <v>107</v>
      </c>
      <c r="P160" s="336" t="s">
        <v>107</v>
      </c>
    </row>
    <row r="161" spans="1:16" ht="56.25" x14ac:dyDescent="0.2">
      <c r="A161" s="331">
        <v>62</v>
      </c>
      <c r="B161" s="332" t="s">
        <v>310</v>
      </c>
      <c r="C161" s="333" t="s">
        <v>2288</v>
      </c>
      <c r="D161" s="334" t="s">
        <v>2289</v>
      </c>
      <c r="E161" s="335" t="s">
        <v>2290</v>
      </c>
      <c r="F161" s="336" t="s">
        <v>2404</v>
      </c>
      <c r="G161" s="337">
        <v>2320.48</v>
      </c>
      <c r="H161" s="337">
        <v>132.05000000000001</v>
      </c>
      <c r="I161" s="337">
        <v>2176.23</v>
      </c>
      <c r="J161" s="337">
        <v>186.27</v>
      </c>
      <c r="K161" s="337">
        <v>373</v>
      </c>
      <c r="L161" s="337">
        <v>21</v>
      </c>
      <c r="M161" s="337">
        <v>350</v>
      </c>
      <c r="N161" s="337">
        <v>30</v>
      </c>
      <c r="O161" s="336" t="s">
        <v>2405</v>
      </c>
      <c r="P161" s="336" t="s">
        <v>2406</v>
      </c>
    </row>
    <row r="162" spans="1:16" ht="22.5" x14ac:dyDescent="0.2">
      <c r="A162" s="331">
        <v>63</v>
      </c>
      <c r="B162" s="332" t="s">
        <v>313</v>
      </c>
      <c r="C162" s="333" t="s">
        <v>2294</v>
      </c>
      <c r="D162" s="334" t="s">
        <v>2295</v>
      </c>
      <c r="E162" s="335" t="s">
        <v>367</v>
      </c>
      <c r="F162" s="336" t="s">
        <v>2407</v>
      </c>
      <c r="G162" s="337">
        <v>55.14</v>
      </c>
      <c r="H162" s="336"/>
      <c r="I162" s="336"/>
      <c r="J162" s="336"/>
      <c r="K162" s="337">
        <v>976</v>
      </c>
      <c r="L162" s="336"/>
      <c r="M162" s="336"/>
      <c r="N162" s="336"/>
      <c r="O162" s="336" t="s">
        <v>107</v>
      </c>
      <c r="P162" s="336" t="s">
        <v>107</v>
      </c>
    </row>
    <row r="163" spans="1:16" ht="22.5" x14ac:dyDescent="0.2">
      <c r="A163" s="331">
        <v>64</v>
      </c>
      <c r="B163" s="332" t="s">
        <v>315</v>
      </c>
      <c r="C163" s="333" t="s">
        <v>2408</v>
      </c>
      <c r="D163" s="334" t="s">
        <v>2409</v>
      </c>
      <c r="E163" s="335" t="s">
        <v>99</v>
      </c>
      <c r="F163" s="336" t="s">
        <v>2387</v>
      </c>
      <c r="G163" s="337">
        <v>570.39</v>
      </c>
      <c r="H163" s="337">
        <v>548.17999999999995</v>
      </c>
      <c r="I163" s="337">
        <v>22.21</v>
      </c>
      <c r="J163" s="337">
        <v>0.43</v>
      </c>
      <c r="K163" s="337">
        <v>1311</v>
      </c>
      <c r="L163" s="337">
        <v>1260</v>
      </c>
      <c r="M163" s="337">
        <v>51</v>
      </c>
      <c r="N163" s="337">
        <v>1</v>
      </c>
      <c r="O163" s="336" t="s">
        <v>2410</v>
      </c>
      <c r="P163" s="336" t="s">
        <v>2411</v>
      </c>
    </row>
    <row r="164" spans="1:16" ht="31.5" x14ac:dyDescent="0.2">
      <c r="A164" s="331">
        <v>65</v>
      </c>
      <c r="B164" s="332" t="s">
        <v>317</v>
      </c>
      <c r="C164" s="333" t="s">
        <v>1285</v>
      </c>
      <c r="D164" s="334" t="s">
        <v>2412</v>
      </c>
      <c r="E164" s="335">
        <v>781.32</v>
      </c>
      <c r="F164" s="336" t="s">
        <v>2413</v>
      </c>
      <c r="G164" s="336" t="s">
        <v>2414</v>
      </c>
      <c r="H164" s="336"/>
      <c r="I164" s="336"/>
      <c r="J164" s="336"/>
      <c r="K164" s="337">
        <v>49973</v>
      </c>
      <c r="L164" s="336"/>
      <c r="M164" s="336"/>
      <c r="N164" s="336"/>
      <c r="O164" s="336" t="s">
        <v>107</v>
      </c>
      <c r="P164" s="336" t="s">
        <v>107</v>
      </c>
    </row>
    <row r="165" spans="1:16" ht="33.75" x14ac:dyDescent="0.2">
      <c r="A165" s="331">
        <v>66</v>
      </c>
      <c r="B165" s="332" t="s">
        <v>319</v>
      </c>
      <c r="C165" s="333" t="s">
        <v>2243</v>
      </c>
      <c r="D165" s="334" t="s">
        <v>2244</v>
      </c>
      <c r="E165" s="335" t="s">
        <v>2245</v>
      </c>
      <c r="F165" s="336" t="s">
        <v>2415</v>
      </c>
      <c r="G165" s="337">
        <v>753.61</v>
      </c>
      <c r="H165" s="337">
        <v>674.07</v>
      </c>
      <c r="I165" s="337">
        <v>79.540000000000006</v>
      </c>
      <c r="J165" s="337">
        <v>9.64</v>
      </c>
      <c r="K165" s="337">
        <v>570</v>
      </c>
      <c r="L165" s="337">
        <v>510</v>
      </c>
      <c r="M165" s="337">
        <v>60</v>
      </c>
      <c r="N165" s="337">
        <v>7</v>
      </c>
      <c r="O165" s="336" t="s">
        <v>2416</v>
      </c>
      <c r="P165" s="336" t="s">
        <v>2417</v>
      </c>
    </row>
    <row r="166" spans="1:16" ht="22.5" x14ac:dyDescent="0.2">
      <c r="A166" s="331">
        <v>67</v>
      </c>
      <c r="B166" s="332" t="s">
        <v>322</v>
      </c>
      <c r="C166" s="333" t="s">
        <v>1285</v>
      </c>
      <c r="D166" s="334" t="s">
        <v>2418</v>
      </c>
      <c r="E166" s="335" t="s">
        <v>2419</v>
      </c>
      <c r="F166" s="336" t="s">
        <v>2415</v>
      </c>
      <c r="G166" s="337">
        <v>125.41</v>
      </c>
      <c r="H166" s="336"/>
      <c r="I166" s="336"/>
      <c r="J166" s="336"/>
      <c r="K166" s="337">
        <v>95</v>
      </c>
      <c r="L166" s="336"/>
      <c r="M166" s="336"/>
      <c r="N166" s="336"/>
      <c r="O166" s="336" t="s">
        <v>107</v>
      </c>
      <c r="P166" s="336" t="s">
        <v>107</v>
      </c>
    </row>
    <row r="167" spans="1:16" x14ac:dyDescent="0.2">
      <c r="A167" s="646" t="s">
        <v>460</v>
      </c>
      <c r="B167" s="645"/>
      <c r="C167" s="645"/>
      <c r="D167" s="645"/>
      <c r="E167" s="645"/>
      <c r="F167" s="645"/>
      <c r="G167" s="645"/>
      <c r="H167" s="645"/>
      <c r="I167" s="645"/>
      <c r="J167" s="645"/>
      <c r="K167" s="336">
        <v>64030</v>
      </c>
      <c r="L167" s="336">
        <v>2362</v>
      </c>
      <c r="M167" s="336">
        <v>1219</v>
      </c>
      <c r="N167" s="336">
        <v>120</v>
      </c>
      <c r="O167" s="336">
        <v>247.46</v>
      </c>
      <c r="P167" s="336">
        <v>8.76</v>
      </c>
    </row>
    <row r="168" spans="1:16" x14ac:dyDescent="0.2">
      <c r="A168" s="646" t="s">
        <v>461</v>
      </c>
      <c r="B168" s="645"/>
      <c r="C168" s="645"/>
      <c r="D168" s="645"/>
      <c r="E168" s="645"/>
      <c r="F168" s="645"/>
      <c r="G168" s="645"/>
      <c r="H168" s="645"/>
      <c r="I168" s="645"/>
      <c r="J168" s="645"/>
      <c r="K168" s="336">
        <v>2792</v>
      </c>
      <c r="L168" s="336"/>
      <c r="M168" s="336"/>
      <c r="N168" s="336"/>
      <c r="O168" s="336"/>
      <c r="P168" s="336"/>
    </row>
    <row r="169" spans="1:16" x14ac:dyDescent="0.2">
      <c r="A169" s="646" t="s">
        <v>462</v>
      </c>
      <c r="B169" s="645"/>
      <c r="C169" s="645"/>
      <c r="D169" s="645"/>
      <c r="E169" s="645"/>
      <c r="F169" s="645"/>
      <c r="G169" s="645"/>
      <c r="H169" s="645"/>
      <c r="I169" s="645"/>
      <c r="J169" s="645"/>
      <c r="K169" s="336">
        <v>1584</v>
      </c>
      <c r="L169" s="336"/>
      <c r="M169" s="336"/>
      <c r="N169" s="336"/>
      <c r="O169" s="336"/>
      <c r="P169" s="336"/>
    </row>
    <row r="170" spans="1:16" ht="21.95" customHeight="1" x14ac:dyDescent="0.2">
      <c r="A170" s="644" t="s">
        <v>2420</v>
      </c>
      <c r="B170" s="645"/>
      <c r="C170" s="645"/>
      <c r="D170" s="645"/>
      <c r="E170" s="645"/>
      <c r="F170" s="645"/>
      <c r="G170" s="645"/>
      <c r="H170" s="645"/>
      <c r="I170" s="645"/>
      <c r="J170" s="645"/>
      <c r="K170" s="336"/>
      <c r="L170" s="336"/>
      <c r="M170" s="336"/>
      <c r="N170" s="336"/>
      <c r="O170" s="336"/>
      <c r="P170" s="336"/>
    </row>
    <row r="171" spans="1:16" x14ac:dyDescent="0.2">
      <c r="A171" s="646" t="s">
        <v>2258</v>
      </c>
      <c r="B171" s="645"/>
      <c r="C171" s="645"/>
      <c r="D171" s="645"/>
      <c r="E171" s="645"/>
      <c r="F171" s="645"/>
      <c r="G171" s="645"/>
      <c r="H171" s="645"/>
      <c r="I171" s="645"/>
      <c r="J171" s="645"/>
      <c r="K171" s="336">
        <v>978</v>
      </c>
      <c r="L171" s="336"/>
      <c r="M171" s="336"/>
      <c r="N171" s="336"/>
      <c r="O171" s="336">
        <v>56.94</v>
      </c>
      <c r="P171" s="336"/>
    </row>
    <row r="172" spans="1:16" x14ac:dyDescent="0.2">
      <c r="A172" s="646" t="s">
        <v>2421</v>
      </c>
      <c r="B172" s="645"/>
      <c r="C172" s="645"/>
      <c r="D172" s="645"/>
      <c r="E172" s="645"/>
      <c r="F172" s="645"/>
      <c r="G172" s="645"/>
      <c r="H172" s="645"/>
      <c r="I172" s="645"/>
      <c r="J172" s="645"/>
      <c r="K172" s="336">
        <v>169</v>
      </c>
      <c r="L172" s="336"/>
      <c r="M172" s="336"/>
      <c r="N172" s="336"/>
      <c r="O172" s="336"/>
      <c r="P172" s="336">
        <v>1.86</v>
      </c>
    </row>
    <row r="173" spans="1:16" x14ac:dyDescent="0.2">
      <c r="A173" s="646" t="s">
        <v>2259</v>
      </c>
      <c r="B173" s="645"/>
      <c r="C173" s="645"/>
      <c r="D173" s="645"/>
      <c r="E173" s="645"/>
      <c r="F173" s="645"/>
      <c r="G173" s="645"/>
      <c r="H173" s="645"/>
      <c r="I173" s="645"/>
      <c r="J173" s="645"/>
      <c r="K173" s="336">
        <v>63748</v>
      </c>
      <c r="L173" s="336"/>
      <c r="M173" s="336"/>
      <c r="N173" s="336"/>
      <c r="O173" s="336">
        <v>72.680000000000007</v>
      </c>
      <c r="P173" s="336">
        <v>6.83</v>
      </c>
    </row>
    <row r="174" spans="1:16" x14ac:dyDescent="0.2">
      <c r="A174" s="646" t="s">
        <v>464</v>
      </c>
      <c r="B174" s="645"/>
      <c r="C174" s="645"/>
      <c r="D174" s="645"/>
      <c r="E174" s="645"/>
      <c r="F174" s="645"/>
      <c r="G174" s="645"/>
      <c r="H174" s="645"/>
      <c r="I174" s="645"/>
      <c r="J174" s="645"/>
      <c r="K174" s="336">
        <v>3511</v>
      </c>
      <c r="L174" s="336"/>
      <c r="M174" s="336"/>
      <c r="N174" s="336"/>
      <c r="O174" s="336">
        <v>117.84</v>
      </c>
      <c r="P174" s="336">
        <v>7.0000000000000007E-2</v>
      </c>
    </row>
    <row r="175" spans="1:16" x14ac:dyDescent="0.2">
      <c r="A175" s="646" t="s">
        <v>346</v>
      </c>
      <c r="B175" s="645"/>
      <c r="C175" s="645"/>
      <c r="D175" s="645"/>
      <c r="E175" s="645"/>
      <c r="F175" s="645"/>
      <c r="G175" s="645"/>
      <c r="H175" s="645"/>
      <c r="I175" s="645"/>
      <c r="J175" s="645"/>
      <c r="K175" s="336">
        <v>68406</v>
      </c>
      <c r="L175" s="336"/>
      <c r="M175" s="336"/>
      <c r="N175" s="336"/>
      <c r="O175" s="336">
        <v>247.46</v>
      </c>
      <c r="P175" s="336">
        <v>8.76</v>
      </c>
    </row>
    <row r="176" spans="1:16" x14ac:dyDescent="0.2">
      <c r="A176" s="646" t="s">
        <v>466</v>
      </c>
      <c r="B176" s="645"/>
      <c r="C176" s="645"/>
      <c r="D176" s="645"/>
      <c r="E176" s="645"/>
      <c r="F176" s="645"/>
      <c r="G176" s="645"/>
      <c r="H176" s="645"/>
      <c r="I176" s="645"/>
      <c r="J176" s="645"/>
      <c r="K176" s="336"/>
      <c r="L176" s="336"/>
      <c r="M176" s="336"/>
      <c r="N176" s="336"/>
      <c r="O176" s="336"/>
      <c r="P176" s="336"/>
    </row>
    <row r="177" spans="1:16" x14ac:dyDescent="0.2">
      <c r="A177" s="646" t="s">
        <v>467</v>
      </c>
      <c r="B177" s="645"/>
      <c r="C177" s="645"/>
      <c r="D177" s="645"/>
      <c r="E177" s="645"/>
      <c r="F177" s="645"/>
      <c r="G177" s="645"/>
      <c r="H177" s="645"/>
      <c r="I177" s="645"/>
      <c r="J177" s="645"/>
      <c r="K177" s="336">
        <v>60449</v>
      </c>
      <c r="L177" s="336"/>
      <c r="M177" s="336"/>
      <c r="N177" s="336"/>
      <c r="O177" s="336"/>
      <c r="P177" s="336"/>
    </row>
    <row r="178" spans="1:16" x14ac:dyDescent="0.2">
      <c r="A178" s="646" t="s">
        <v>468</v>
      </c>
      <c r="B178" s="645"/>
      <c r="C178" s="645"/>
      <c r="D178" s="645"/>
      <c r="E178" s="645"/>
      <c r="F178" s="645"/>
      <c r="G178" s="645"/>
      <c r="H178" s="645"/>
      <c r="I178" s="645"/>
      <c r="J178" s="645"/>
      <c r="K178" s="336">
        <v>1219</v>
      </c>
      <c r="L178" s="336"/>
      <c r="M178" s="336"/>
      <c r="N178" s="336"/>
      <c r="O178" s="336"/>
      <c r="P178" s="336"/>
    </row>
    <row r="179" spans="1:16" x14ac:dyDescent="0.2">
      <c r="A179" s="646" t="s">
        <v>469</v>
      </c>
      <c r="B179" s="645"/>
      <c r="C179" s="645"/>
      <c r="D179" s="645"/>
      <c r="E179" s="645"/>
      <c r="F179" s="645"/>
      <c r="G179" s="645"/>
      <c r="H179" s="645"/>
      <c r="I179" s="645"/>
      <c r="J179" s="645"/>
      <c r="K179" s="336">
        <v>2482</v>
      </c>
      <c r="L179" s="336"/>
      <c r="M179" s="336"/>
      <c r="N179" s="336"/>
      <c r="O179" s="336"/>
      <c r="P179" s="336"/>
    </row>
    <row r="180" spans="1:16" x14ac:dyDescent="0.2">
      <c r="A180" s="646" t="s">
        <v>470</v>
      </c>
      <c r="B180" s="645"/>
      <c r="C180" s="645"/>
      <c r="D180" s="645"/>
      <c r="E180" s="645"/>
      <c r="F180" s="645"/>
      <c r="G180" s="645"/>
      <c r="H180" s="645"/>
      <c r="I180" s="645"/>
      <c r="J180" s="645"/>
      <c r="K180" s="336">
        <v>2792</v>
      </c>
      <c r="L180" s="336"/>
      <c r="M180" s="336"/>
      <c r="N180" s="336"/>
      <c r="O180" s="336"/>
      <c r="P180" s="336"/>
    </row>
    <row r="181" spans="1:16" x14ac:dyDescent="0.2">
      <c r="A181" s="646" t="s">
        <v>471</v>
      </c>
      <c r="B181" s="645"/>
      <c r="C181" s="645"/>
      <c r="D181" s="645"/>
      <c r="E181" s="645"/>
      <c r="F181" s="645"/>
      <c r="G181" s="645"/>
      <c r="H181" s="645"/>
      <c r="I181" s="645"/>
      <c r="J181" s="645"/>
      <c r="K181" s="336">
        <v>1584</v>
      </c>
      <c r="L181" s="336"/>
      <c r="M181" s="336"/>
      <c r="N181" s="336"/>
      <c r="O181" s="336"/>
      <c r="P181" s="336"/>
    </row>
    <row r="182" spans="1:16" ht="21.95" customHeight="1" x14ac:dyDescent="0.2">
      <c r="A182" s="644" t="s">
        <v>2422</v>
      </c>
      <c r="B182" s="645"/>
      <c r="C182" s="645"/>
      <c r="D182" s="645"/>
      <c r="E182" s="645"/>
      <c r="F182" s="645"/>
      <c r="G182" s="645"/>
      <c r="H182" s="645"/>
      <c r="I182" s="645"/>
      <c r="J182" s="645"/>
      <c r="K182" s="338">
        <v>68406</v>
      </c>
      <c r="L182" s="336"/>
      <c r="M182" s="336"/>
      <c r="N182" s="336"/>
      <c r="O182" s="338">
        <v>247.46</v>
      </c>
      <c r="P182" s="338">
        <v>8.76</v>
      </c>
    </row>
    <row r="183" spans="1:16" ht="19.149999999999999" customHeight="1" x14ac:dyDescent="0.2">
      <c r="A183" s="647" t="s">
        <v>2423</v>
      </c>
      <c r="B183" s="645"/>
      <c r="C183" s="645"/>
      <c r="D183" s="645"/>
      <c r="E183" s="645"/>
      <c r="F183" s="645"/>
      <c r="G183" s="645"/>
      <c r="H183" s="645"/>
      <c r="I183" s="645"/>
      <c r="J183" s="645"/>
      <c r="K183" s="645"/>
      <c r="L183" s="645"/>
      <c r="M183" s="645"/>
      <c r="N183" s="645"/>
      <c r="O183" s="645"/>
      <c r="P183" s="645"/>
    </row>
    <row r="184" spans="1:16" ht="22.5" x14ac:dyDescent="0.2">
      <c r="A184" s="331">
        <v>68</v>
      </c>
      <c r="B184" s="332" t="s">
        <v>364</v>
      </c>
      <c r="C184" s="333" t="s">
        <v>2424</v>
      </c>
      <c r="D184" s="334" t="s">
        <v>2425</v>
      </c>
      <c r="E184" s="335" t="s">
        <v>2426</v>
      </c>
      <c r="F184" s="336">
        <v>1.59</v>
      </c>
      <c r="G184" s="337">
        <v>126.05</v>
      </c>
      <c r="H184" s="337">
        <v>126.05</v>
      </c>
      <c r="I184" s="336"/>
      <c r="J184" s="336"/>
      <c r="K184" s="337">
        <v>200</v>
      </c>
      <c r="L184" s="337">
        <v>200</v>
      </c>
      <c r="M184" s="336"/>
      <c r="N184" s="336"/>
      <c r="O184" s="336" t="s">
        <v>2427</v>
      </c>
      <c r="P184" s="336" t="s">
        <v>107</v>
      </c>
    </row>
    <row r="185" spans="1:16" ht="22.5" x14ac:dyDescent="0.2">
      <c r="A185" s="331">
        <v>69</v>
      </c>
      <c r="B185" s="332" t="s">
        <v>368</v>
      </c>
      <c r="C185" s="333" t="s">
        <v>150</v>
      </c>
      <c r="D185" s="334" t="s">
        <v>2428</v>
      </c>
      <c r="E185" s="335" t="s">
        <v>131</v>
      </c>
      <c r="F185" s="336">
        <v>2.2549999999999999</v>
      </c>
      <c r="G185" s="337">
        <v>387.29</v>
      </c>
      <c r="H185" s="337">
        <v>350.84</v>
      </c>
      <c r="I185" s="337">
        <v>36.450000000000003</v>
      </c>
      <c r="J185" s="337">
        <v>3.07</v>
      </c>
      <c r="K185" s="337">
        <v>873</v>
      </c>
      <c r="L185" s="337">
        <v>791</v>
      </c>
      <c r="M185" s="337">
        <v>82</v>
      </c>
      <c r="N185" s="337">
        <v>7</v>
      </c>
      <c r="O185" s="336" t="s">
        <v>2429</v>
      </c>
      <c r="P185" s="336" t="s">
        <v>2430</v>
      </c>
    </row>
    <row r="186" spans="1:16" ht="33.75" x14ac:dyDescent="0.2">
      <c r="A186" s="331">
        <v>70</v>
      </c>
      <c r="B186" s="332" t="s">
        <v>371</v>
      </c>
      <c r="C186" s="333" t="s">
        <v>2431</v>
      </c>
      <c r="D186" s="334" t="s">
        <v>2432</v>
      </c>
      <c r="E186" s="335" t="s">
        <v>2433</v>
      </c>
      <c r="F186" s="336">
        <v>0.4</v>
      </c>
      <c r="G186" s="337">
        <v>32.86</v>
      </c>
      <c r="H186" s="337">
        <v>20.69</v>
      </c>
      <c r="I186" s="337">
        <v>12.17</v>
      </c>
      <c r="J186" s="337">
        <v>2.37</v>
      </c>
      <c r="K186" s="337">
        <v>13</v>
      </c>
      <c r="L186" s="337">
        <v>8</v>
      </c>
      <c r="M186" s="337">
        <v>5</v>
      </c>
      <c r="N186" s="337">
        <v>1</v>
      </c>
      <c r="O186" s="336" t="s">
        <v>2434</v>
      </c>
      <c r="P186" s="336" t="s">
        <v>2435</v>
      </c>
    </row>
    <row r="187" spans="1:16" ht="22.5" x14ac:dyDescent="0.2">
      <c r="A187" s="331">
        <v>71</v>
      </c>
      <c r="B187" s="332" t="s">
        <v>372</v>
      </c>
      <c r="C187" s="333" t="s">
        <v>2436</v>
      </c>
      <c r="D187" s="334" t="s">
        <v>2437</v>
      </c>
      <c r="E187" s="335" t="s">
        <v>2438</v>
      </c>
      <c r="F187" s="336">
        <v>0.45500000000000002</v>
      </c>
      <c r="G187" s="337">
        <v>3944.34</v>
      </c>
      <c r="H187" s="337">
        <v>736.38</v>
      </c>
      <c r="I187" s="337">
        <v>3207.96</v>
      </c>
      <c r="J187" s="337">
        <v>375.14</v>
      </c>
      <c r="K187" s="337">
        <v>1795</v>
      </c>
      <c r="L187" s="337">
        <v>335</v>
      </c>
      <c r="M187" s="337">
        <v>1460</v>
      </c>
      <c r="N187" s="337">
        <v>171</v>
      </c>
      <c r="O187" s="336" t="s">
        <v>2439</v>
      </c>
      <c r="P187" s="336" t="s">
        <v>2440</v>
      </c>
    </row>
    <row r="188" spans="1:16" ht="33.75" x14ac:dyDescent="0.2">
      <c r="A188" s="331">
        <v>72</v>
      </c>
      <c r="B188" s="332" t="s">
        <v>378</v>
      </c>
      <c r="C188" s="333" t="s">
        <v>338</v>
      </c>
      <c r="D188" s="334" t="s">
        <v>339</v>
      </c>
      <c r="E188" s="335" t="s">
        <v>340</v>
      </c>
      <c r="F188" s="336">
        <v>3.12</v>
      </c>
      <c r="G188" s="337">
        <v>42.94</v>
      </c>
      <c r="H188" s="336"/>
      <c r="I188" s="337">
        <v>42.94</v>
      </c>
      <c r="J188" s="336"/>
      <c r="K188" s="337">
        <v>134</v>
      </c>
      <c r="L188" s="336"/>
      <c r="M188" s="337">
        <v>134</v>
      </c>
      <c r="N188" s="336"/>
      <c r="O188" s="336" t="s">
        <v>107</v>
      </c>
      <c r="P188" s="336" t="s">
        <v>107</v>
      </c>
    </row>
    <row r="189" spans="1:16" ht="45" x14ac:dyDescent="0.2">
      <c r="A189" s="331">
        <v>73</v>
      </c>
      <c r="B189" s="332" t="s">
        <v>381</v>
      </c>
      <c r="C189" s="333" t="s">
        <v>2441</v>
      </c>
      <c r="D189" s="334" t="s">
        <v>2442</v>
      </c>
      <c r="E189" s="335" t="s">
        <v>340</v>
      </c>
      <c r="F189" s="336">
        <v>3.12</v>
      </c>
      <c r="G189" s="337">
        <v>11.6</v>
      </c>
      <c r="H189" s="336"/>
      <c r="I189" s="337">
        <v>11.6</v>
      </c>
      <c r="J189" s="336"/>
      <c r="K189" s="337">
        <v>36</v>
      </c>
      <c r="L189" s="336"/>
      <c r="M189" s="337">
        <v>36</v>
      </c>
      <c r="N189" s="336"/>
      <c r="O189" s="336" t="s">
        <v>107</v>
      </c>
      <c r="P189" s="336" t="s">
        <v>107</v>
      </c>
    </row>
    <row r="190" spans="1:16" x14ac:dyDescent="0.2">
      <c r="A190" s="646" t="s">
        <v>460</v>
      </c>
      <c r="B190" s="645"/>
      <c r="C190" s="645"/>
      <c r="D190" s="645"/>
      <c r="E190" s="645"/>
      <c r="F190" s="645"/>
      <c r="G190" s="645"/>
      <c r="H190" s="645"/>
      <c r="I190" s="645"/>
      <c r="J190" s="645"/>
      <c r="K190" s="336">
        <v>3051</v>
      </c>
      <c r="L190" s="336">
        <v>1334</v>
      </c>
      <c r="M190" s="336">
        <v>1717</v>
      </c>
      <c r="N190" s="336">
        <v>179</v>
      </c>
      <c r="O190" s="336">
        <v>143.37</v>
      </c>
      <c r="P190" s="336">
        <v>12.66</v>
      </c>
    </row>
    <row r="191" spans="1:16" x14ac:dyDescent="0.2">
      <c r="A191" s="646" t="s">
        <v>461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336">
        <v>1454</v>
      </c>
      <c r="L191" s="336"/>
      <c r="M191" s="336"/>
      <c r="N191" s="336"/>
      <c r="O191" s="336"/>
      <c r="P191" s="336"/>
    </row>
    <row r="192" spans="1:16" x14ac:dyDescent="0.2">
      <c r="A192" s="646" t="s">
        <v>462</v>
      </c>
      <c r="B192" s="645"/>
      <c r="C192" s="645"/>
      <c r="D192" s="645"/>
      <c r="E192" s="645"/>
      <c r="F192" s="645"/>
      <c r="G192" s="645"/>
      <c r="H192" s="645"/>
      <c r="I192" s="645"/>
      <c r="J192" s="645"/>
      <c r="K192" s="336">
        <v>1069</v>
      </c>
      <c r="L192" s="336"/>
      <c r="M192" s="336"/>
      <c r="N192" s="336"/>
      <c r="O192" s="336"/>
      <c r="P192" s="336"/>
    </row>
    <row r="193" spans="1:16" x14ac:dyDescent="0.2">
      <c r="A193" s="644" t="s">
        <v>2443</v>
      </c>
      <c r="B193" s="645"/>
      <c r="C193" s="645"/>
      <c r="D193" s="645"/>
      <c r="E193" s="645"/>
      <c r="F193" s="645"/>
      <c r="G193" s="645"/>
      <c r="H193" s="645"/>
      <c r="I193" s="645"/>
      <c r="J193" s="645"/>
      <c r="K193" s="336"/>
      <c r="L193" s="336"/>
      <c r="M193" s="336"/>
      <c r="N193" s="336"/>
      <c r="O193" s="336"/>
      <c r="P193" s="336"/>
    </row>
    <row r="194" spans="1:16" x14ac:dyDescent="0.2">
      <c r="A194" s="646" t="s">
        <v>2257</v>
      </c>
      <c r="B194" s="645"/>
      <c r="C194" s="645"/>
      <c r="D194" s="645"/>
      <c r="E194" s="645"/>
      <c r="F194" s="645"/>
      <c r="G194" s="645"/>
      <c r="H194" s="645"/>
      <c r="I194" s="645"/>
      <c r="J194" s="645"/>
      <c r="K194" s="336">
        <v>528</v>
      </c>
      <c r="L194" s="336"/>
      <c r="M194" s="336"/>
      <c r="N194" s="336"/>
      <c r="O194" s="336">
        <v>24.09</v>
      </c>
      <c r="P194" s="336"/>
    </row>
    <row r="195" spans="1:16" x14ac:dyDescent="0.2">
      <c r="A195" s="646" t="s">
        <v>1222</v>
      </c>
      <c r="B195" s="645"/>
      <c r="C195" s="645"/>
      <c r="D195" s="645"/>
      <c r="E195" s="645"/>
      <c r="F195" s="645"/>
      <c r="G195" s="645"/>
      <c r="H195" s="645"/>
      <c r="I195" s="645"/>
      <c r="J195" s="645"/>
      <c r="K195" s="336">
        <v>2123</v>
      </c>
      <c r="L195" s="336"/>
      <c r="M195" s="336"/>
      <c r="N195" s="336"/>
      <c r="O195" s="336">
        <v>83.17</v>
      </c>
      <c r="P195" s="336">
        <v>0.56999999999999995</v>
      </c>
    </row>
    <row r="196" spans="1:16" x14ac:dyDescent="0.2">
      <c r="A196" s="646" t="s">
        <v>2444</v>
      </c>
      <c r="B196" s="645"/>
      <c r="C196" s="645"/>
      <c r="D196" s="645"/>
      <c r="E196" s="645"/>
      <c r="F196" s="645"/>
      <c r="G196" s="645"/>
      <c r="H196" s="645"/>
      <c r="I196" s="645"/>
      <c r="J196" s="645"/>
      <c r="K196" s="336">
        <v>2753</v>
      </c>
      <c r="L196" s="336"/>
      <c r="M196" s="336"/>
      <c r="N196" s="336"/>
      <c r="O196" s="336">
        <v>36.11</v>
      </c>
      <c r="P196" s="336">
        <v>12.09</v>
      </c>
    </row>
    <row r="197" spans="1:16" x14ac:dyDescent="0.2">
      <c r="A197" s="646" t="s">
        <v>1223</v>
      </c>
      <c r="B197" s="645"/>
      <c r="C197" s="645"/>
      <c r="D197" s="645"/>
      <c r="E197" s="645"/>
      <c r="F197" s="645"/>
      <c r="G197" s="645"/>
      <c r="H197" s="645"/>
      <c r="I197" s="645"/>
      <c r="J197" s="645"/>
      <c r="K197" s="336">
        <v>134</v>
      </c>
      <c r="L197" s="336"/>
      <c r="M197" s="336"/>
      <c r="N197" s="336"/>
      <c r="O197" s="336"/>
      <c r="P197" s="336"/>
    </row>
    <row r="198" spans="1:16" x14ac:dyDescent="0.2">
      <c r="A198" s="646" t="s">
        <v>1224</v>
      </c>
      <c r="B198" s="645"/>
      <c r="C198" s="645"/>
      <c r="D198" s="645"/>
      <c r="E198" s="645"/>
      <c r="F198" s="645"/>
      <c r="G198" s="645"/>
      <c r="H198" s="645"/>
      <c r="I198" s="645"/>
      <c r="J198" s="645"/>
      <c r="K198" s="336">
        <v>36</v>
      </c>
      <c r="L198" s="336"/>
      <c r="M198" s="336"/>
      <c r="N198" s="336"/>
      <c r="O198" s="336"/>
      <c r="P198" s="336"/>
    </row>
    <row r="199" spans="1:16" x14ac:dyDescent="0.2">
      <c r="A199" s="646" t="s">
        <v>346</v>
      </c>
      <c r="B199" s="645"/>
      <c r="C199" s="645"/>
      <c r="D199" s="645"/>
      <c r="E199" s="645"/>
      <c r="F199" s="645"/>
      <c r="G199" s="645"/>
      <c r="H199" s="645"/>
      <c r="I199" s="645"/>
      <c r="J199" s="645"/>
      <c r="K199" s="336">
        <v>5574</v>
      </c>
      <c r="L199" s="336"/>
      <c r="M199" s="336"/>
      <c r="N199" s="336"/>
      <c r="O199" s="336">
        <v>143.37</v>
      </c>
      <c r="P199" s="336">
        <v>12.66</v>
      </c>
    </row>
    <row r="200" spans="1:16" x14ac:dyDescent="0.2">
      <c r="A200" s="646" t="s">
        <v>466</v>
      </c>
      <c r="B200" s="645"/>
      <c r="C200" s="645"/>
      <c r="D200" s="645"/>
      <c r="E200" s="645"/>
      <c r="F200" s="645"/>
      <c r="G200" s="645"/>
      <c r="H200" s="645"/>
      <c r="I200" s="645"/>
      <c r="J200" s="645"/>
      <c r="K200" s="336"/>
      <c r="L200" s="336"/>
      <c r="M200" s="336"/>
      <c r="N200" s="336"/>
      <c r="O200" s="336"/>
      <c r="P200" s="336"/>
    </row>
    <row r="201" spans="1:16" x14ac:dyDescent="0.2">
      <c r="A201" s="646" t="s">
        <v>468</v>
      </c>
      <c r="B201" s="645"/>
      <c r="C201" s="645"/>
      <c r="D201" s="645"/>
      <c r="E201" s="645"/>
      <c r="F201" s="645"/>
      <c r="G201" s="645"/>
      <c r="H201" s="645"/>
      <c r="I201" s="645"/>
      <c r="J201" s="645"/>
      <c r="K201" s="336">
        <v>1717</v>
      </c>
      <c r="L201" s="336"/>
      <c r="M201" s="336"/>
      <c r="N201" s="336"/>
      <c r="O201" s="336"/>
      <c r="P201" s="336"/>
    </row>
    <row r="202" spans="1:16" x14ac:dyDescent="0.2">
      <c r="A202" s="646" t="s">
        <v>469</v>
      </c>
      <c r="B202" s="645"/>
      <c r="C202" s="645"/>
      <c r="D202" s="645"/>
      <c r="E202" s="645"/>
      <c r="F202" s="645"/>
      <c r="G202" s="645"/>
      <c r="H202" s="645"/>
      <c r="I202" s="645"/>
      <c r="J202" s="645"/>
      <c r="K202" s="336">
        <v>1513</v>
      </c>
      <c r="L202" s="336"/>
      <c r="M202" s="336"/>
      <c r="N202" s="336"/>
      <c r="O202" s="336"/>
      <c r="P202" s="336"/>
    </row>
    <row r="203" spans="1:16" x14ac:dyDescent="0.2">
      <c r="A203" s="646" t="s">
        <v>470</v>
      </c>
      <c r="B203" s="645"/>
      <c r="C203" s="645"/>
      <c r="D203" s="645"/>
      <c r="E203" s="645"/>
      <c r="F203" s="645"/>
      <c r="G203" s="645"/>
      <c r="H203" s="645"/>
      <c r="I203" s="645"/>
      <c r="J203" s="645"/>
      <c r="K203" s="336">
        <v>1454</v>
      </c>
      <c r="L203" s="336"/>
      <c r="M203" s="336"/>
      <c r="N203" s="336"/>
      <c r="O203" s="336"/>
      <c r="P203" s="336"/>
    </row>
    <row r="204" spans="1:16" x14ac:dyDescent="0.2">
      <c r="A204" s="646" t="s">
        <v>471</v>
      </c>
      <c r="B204" s="645"/>
      <c r="C204" s="645"/>
      <c r="D204" s="645"/>
      <c r="E204" s="645"/>
      <c r="F204" s="645"/>
      <c r="G204" s="645"/>
      <c r="H204" s="645"/>
      <c r="I204" s="645"/>
      <c r="J204" s="645"/>
      <c r="K204" s="336">
        <v>1069</v>
      </c>
      <c r="L204" s="336"/>
      <c r="M204" s="336"/>
      <c r="N204" s="336"/>
      <c r="O204" s="336"/>
      <c r="P204" s="336"/>
    </row>
    <row r="205" spans="1:16" x14ac:dyDescent="0.2">
      <c r="A205" s="644" t="s">
        <v>2445</v>
      </c>
      <c r="B205" s="645"/>
      <c r="C205" s="645"/>
      <c r="D205" s="645"/>
      <c r="E205" s="645"/>
      <c r="F205" s="645"/>
      <c r="G205" s="645"/>
      <c r="H205" s="645"/>
      <c r="I205" s="645"/>
      <c r="J205" s="645"/>
      <c r="K205" s="338">
        <v>5574</v>
      </c>
      <c r="L205" s="336"/>
      <c r="M205" s="336"/>
      <c r="N205" s="336"/>
      <c r="O205" s="338">
        <v>143.37</v>
      </c>
      <c r="P205" s="338">
        <v>12.66</v>
      </c>
    </row>
    <row r="206" spans="1:16" x14ac:dyDescent="0.2">
      <c r="A206" s="648" t="s">
        <v>345</v>
      </c>
      <c r="B206" s="649"/>
      <c r="C206" s="649"/>
      <c r="D206" s="649"/>
      <c r="E206" s="649"/>
      <c r="F206" s="649"/>
      <c r="G206" s="649"/>
      <c r="H206" s="649"/>
      <c r="I206" s="649"/>
      <c r="J206" s="649"/>
      <c r="K206" s="649"/>
      <c r="L206" s="649"/>
      <c r="M206" s="649"/>
      <c r="N206" s="649"/>
      <c r="O206" s="649"/>
      <c r="P206" s="649"/>
    </row>
    <row r="207" spans="1:16" x14ac:dyDescent="0.2">
      <c r="A207" s="646" t="s">
        <v>473</v>
      </c>
      <c r="B207" s="645"/>
      <c r="C207" s="645"/>
      <c r="D207" s="645"/>
      <c r="E207" s="645"/>
      <c r="F207" s="645"/>
      <c r="G207" s="645"/>
      <c r="H207" s="645"/>
      <c r="I207" s="645"/>
      <c r="J207" s="645"/>
      <c r="K207" s="336">
        <v>214052</v>
      </c>
      <c r="L207" s="336">
        <v>16633</v>
      </c>
      <c r="M207" s="336">
        <v>13342</v>
      </c>
      <c r="N207" s="336">
        <v>1027</v>
      </c>
      <c r="O207" s="336">
        <v>1877.41</v>
      </c>
      <c r="P207" s="336">
        <v>79.75</v>
      </c>
    </row>
    <row r="208" spans="1:16" x14ac:dyDescent="0.2">
      <c r="A208" s="646" t="s">
        <v>461</v>
      </c>
      <c r="B208" s="645"/>
      <c r="C208" s="645"/>
      <c r="D208" s="645"/>
      <c r="E208" s="645"/>
      <c r="F208" s="645"/>
      <c r="G208" s="645"/>
      <c r="H208" s="645"/>
      <c r="I208" s="645"/>
      <c r="J208" s="645"/>
      <c r="K208" s="336">
        <v>20373</v>
      </c>
      <c r="L208" s="336"/>
      <c r="M208" s="336"/>
      <c r="N208" s="336"/>
      <c r="O208" s="336"/>
      <c r="P208" s="336"/>
    </row>
    <row r="209" spans="1:16" x14ac:dyDescent="0.2">
      <c r="A209" s="646" t="s">
        <v>462</v>
      </c>
      <c r="B209" s="645"/>
      <c r="C209" s="645"/>
      <c r="D209" s="645"/>
      <c r="E209" s="645"/>
      <c r="F209" s="645"/>
      <c r="G209" s="645"/>
      <c r="H209" s="645"/>
      <c r="I209" s="645"/>
      <c r="J209" s="645"/>
      <c r="K209" s="336">
        <v>11986</v>
      </c>
      <c r="L209" s="336"/>
      <c r="M209" s="336"/>
      <c r="N209" s="336"/>
      <c r="O209" s="336"/>
      <c r="P209" s="336"/>
    </row>
    <row r="210" spans="1:16" x14ac:dyDescent="0.2">
      <c r="A210" s="644" t="s">
        <v>474</v>
      </c>
      <c r="B210" s="645"/>
      <c r="C210" s="645"/>
      <c r="D210" s="645"/>
      <c r="E210" s="645"/>
      <c r="F210" s="645"/>
      <c r="G210" s="645"/>
      <c r="H210" s="645"/>
      <c r="I210" s="645"/>
      <c r="J210" s="645"/>
      <c r="K210" s="336"/>
      <c r="L210" s="336"/>
      <c r="M210" s="336"/>
      <c r="N210" s="336"/>
      <c r="O210" s="336"/>
      <c r="P210" s="336"/>
    </row>
    <row r="211" spans="1:16" x14ac:dyDescent="0.2">
      <c r="A211" s="646" t="s">
        <v>2257</v>
      </c>
      <c r="B211" s="645"/>
      <c r="C211" s="645"/>
      <c r="D211" s="645"/>
      <c r="E211" s="645"/>
      <c r="F211" s="645"/>
      <c r="G211" s="645"/>
      <c r="H211" s="645"/>
      <c r="I211" s="645"/>
      <c r="J211" s="645"/>
      <c r="K211" s="336">
        <v>3533</v>
      </c>
      <c r="L211" s="336"/>
      <c r="M211" s="336"/>
      <c r="N211" s="336"/>
      <c r="O211" s="336">
        <v>163.36000000000001</v>
      </c>
      <c r="P211" s="336"/>
    </row>
    <row r="212" spans="1:16" x14ac:dyDescent="0.2">
      <c r="A212" s="646" t="s">
        <v>2258</v>
      </c>
      <c r="B212" s="645"/>
      <c r="C212" s="645"/>
      <c r="D212" s="645"/>
      <c r="E212" s="645"/>
      <c r="F212" s="645"/>
      <c r="G212" s="645"/>
      <c r="H212" s="645"/>
      <c r="I212" s="645"/>
      <c r="J212" s="645"/>
      <c r="K212" s="336">
        <v>8091</v>
      </c>
      <c r="L212" s="336"/>
      <c r="M212" s="336"/>
      <c r="N212" s="336"/>
      <c r="O212" s="336">
        <v>471.01</v>
      </c>
      <c r="P212" s="336"/>
    </row>
    <row r="213" spans="1:16" x14ac:dyDescent="0.2">
      <c r="A213" s="646" t="s">
        <v>2259</v>
      </c>
      <c r="B213" s="645"/>
      <c r="C213" s="645"/>
      <c r="D213" s="645"/>
      <c r="E213" s="645"/>
      <c r="F213" s="645"/>
      <c r="G213" s="645"/>
      <c r="H213" s="645"/>
      <c r="I213" s="645"/>
      <c r="J213" s="645"/>
      <c r="K213" s="336">
        <v>219653</v>
      </c>
      <c r="L213" s="336"/>
      <c r="M213" s="336"/>
      <c r="N213" s="336"/>
      <c r="O213" s="336">
        <v>1002.8</v>
      </c>
      <c r="P213" s="336">
        <v>64.83</v>
      </c>
    </row>
    <row r="214" spans="1:16" x14ac:dyDescent="0.2">
      <c r="A214" s="646" t="s">
        <v>1223</v>
      </c>
      <c r="B214" s="645"/>
      <c r="C214" s="645"/>
      <c r="D214" s="645"/>
      <c r="E214" s="645"/>
      <c r="F214" s="645"/>
      <c r="G214" s="645"/>
      <c r="H214" s="645"/>
      <c r="I214" s="645"/>
      <c r="J214" s="645"/>
      <c r="K214" s="336">
        <v>979</v>
      </c>
      <c r="L214" s="336"/>
      <c r="M214" s="336"/>
      <c r="N214" s="336"/>
      <c r="O214" s="336"/>
      <c r="P214" s="336"/>
    </row>
    <row r="215" spans="1:16" x14ac:dyDescent="0.2">
      <c r="A215" s="646" t="s">
        <v>1224</v>
      </c>
      <c r="B215" s="645"/>
      <c r="C215" s="645"/>
      <c r="D215" s="645"/>
      <c r="E215" s="645"/>
      <c r="F215" s="645"/>
      <c r="G215" s="645"/>
      <c r="H215" s="645"/>
      <c r="I215" s="645"/>
      <c r="J215" s="645"/>
      <c r="K215" s="336">
        <v>4637</v>
      </c>
      <c r="L215" s="336"/>
      <c r="M215" s="336"/>
      <c r="N215" s="336"/>
      <c r="O215" s="336"/>
      <c r="P215" s="336"/>
    </row>
    <row r="216" spans="1:16" x14ac:dyDescent="0.2">
      <c r="A216" s="646" t="s">
        <v>464</v>
      </c>
      <c r="B216" s="645"/>
      <c r="C216" s="645"/>
      <c r="D216" s="645"/>
      <c r="E216" s="645"/>
      <c r="F216" s="645"/>
      <c r="G216" s="645"/>
      <c r="H216" s="645"/>
      <c r="I216" s="645"/>
      <c r="J216" s="645"/>
      <c r="K216" s="336">
        <v>3716</v>
      </c>
      <c r="L216" s="336"/>
      <c r="M216" s="336"/>
      <c r="N216" s="336"/>
      <c r="O216" s="336">
        <v>118.78</v>
      </c>
      <c r="P216" s="336">
        <v>0.18</v>
      </c>
    </row>
    <row r="217" spans="1:16" x14ac:dyDescent="0.2">
      <c r="A217" s="646" t="s">
        <v>2379</v>
      </c>
      <c r="B217" s="645"/>
      <c r="C217" s="645"/>
      <c r="D217" s="645"/>
      <c r="E217" s="645"/>
      <c r="F217" s="645"/>
      <c r="G217" s="645"/>
      <c r="H217" s="645"/>
      <c r="I217" s="645"/>
      <c r="J217" s="645"/>
      <c r="K217" s="336">
        <v>757</v>
      </c>
      <c r="L217" s="336"/>
      <c r="M217" s="336"/>
      <c r="N217" s="336"/>
      <c r="O217" s="336">
        <v>2.1800000000000002</v>
      </c>
      <c r="P217" s="336">
        <v>0.22</v>
      </c>
    </row>
    <row r="218" spans="1:16" x14ac:dyDescent="0.2">
      <c r="A218" s="646" t="s">
        <v>2421</v>
      </c>
      <c r="B218" s="645"/>
      <c r="C218" s="645"/>
      <c r="D218" s="645"/>
      <c r="E218" s="645"/>
      <c r="F218" s="645"/>
      <c r="G218" s="645"/>
      <c r="H218" s="645"/>
      <c r="I218" s="645"/>
      <c r="J218" s="645"/>
      <c r="K218" s="336">
        <v>169</v>
      </c>
      <c r="L218" s="336"/>
      <c r="M218" s="336"/>
      <c r="N218" s="336"/>
      <c r="O218" s="336"/>
      <c r="P218" s="336">
        <v>1.86</v>
      </c>
    </row>
    <row r="219" spans="1:16" x14ac:dyDescent="0.2">
      <c r="A219" s="646" t="s">
        <v>1222</v>
      </c>
      <c r="B219" s="645"/>
      <c r="C219" s="645"/>
      <c r="D219" s="645"/>
      <c r="E219" s="645"/>
      <c r="F219" s="645"/>
      <c r="G219" s="645"/>
      <c r="H219" s="645"/>
      <c r="I219" s="645"/>
      <c r="J219" s="645"/>
      <c r="K219" s="336">
        <v>2123</v>
      </c>
      <c r="L219" s="336"/>
      <c r="M219" s="336"/>
      <c r="N219" s="336"/>
      <c r="O219" s="336">
        <v>83.17</v>
      </c>
      <c r="P219" s="336">
        <v>0.56999999999999995</v>
      </c>
    </row>
    <row r="220" spans="1:16" x14ac:dyDescent="0.2">
      <c r="A220" s="646" t="s">
        <v>2444</v>
      </c>
      <c r="B220" s="645"/>
      <c r="C220" s="645"/>
      <c r="D220" s="645"/>
      <c r="E220" s="645"/>
      <c r="F220" s="645"/>
      <c r="G220" s="645"/>
      <c r="H220" s="645"/>
      <c r="I220" s="645"/>
      <c r="J220" s="645"/>
      <c r="K220" s="336">
        <v>2753</v>
      </c>
      <c r="L220" s="336"/>
      <c r="M220" s="336"/>
      <c r="N220" s="336"/>
      <c r="O220" s="336">
        <v>36.11</v>
      </c>
      <c r="P220" s="336">
        <v>12.09</v>
      </c>
    </row>
    <row r="221" spans="1:16" x14ac:dyDescent="0.2">
      <c r="A221" s="646" t="s">
        <v>346</v>
      </c>
      <c r="B221" s="645"/>
      <c r="C221" s="645"/>
      <c r="D221" s="645"/>
      <c r="E221" s="645"/>
      <c r="F221" s="645"/>
      <c r="G221" s="645"/>
      <c r="H221" s="645"/>
      <c r="I221" s="645"/>
      <c r="J221" s="645"/>
      <c r="K221" s="336">
        <v>246411</v>
      </c>
      <c r="L221" s="336"/>
      <c r="M221" s="336"/>
      <c r="N221" s="336"/>
      <c r="O221" s="336">
        <v>1877.41</v>
      </c>
      <c r="P221" s="336">
        <v>79.75</v>
      </c>
    </row>
    <row r="222" spans="1:16" x14ac:dyDescent="0.2">
      <c r="A222" s="646" t="s">
        <v>466</v>
      </c>
      <c r="B222" s="645"/>
      <c r="C222" s="645"/>
      <c r="D222" s="645"/>
      <c r="E222" s="645"/>
      <c r="F222" s="645"/>
      <c r="G222" s="645"/>
      <c r="H222" s="645"/>
      <c r="I222" s="645"/>
      <c r="J222" s="645"/>
      <c r="K222" s="336"/>
      <c r="L222" s="336"/>
      <c r="M222" s="336"/>
      <c r="N222" s="336"/>
      <c r="O222" s="336"/>
      <c r="P222" s="336"/>
    </row>
    <row r="223" spans="1:16" x14ac:dyDescent="0.2">
      <c r="A223" s="646" t="s">
        <v>467</v>
      </c>
      <c r="B223" s="645"/>
      <c r="C223" s="645"/>
      <c r="D223" s="645"/>
      <c r="E223" s="645"/>
      <c r="F223" s="645"/>
      <c r="G223" s="645"/>
      <c r="H223" s="645"/>
      <c r="I223" s="645"/>
      <c r="J223" s="645"/>
      <c r="K223" s="336">
        <v>184077</v>
      </c>
      <c r="L223" s="336"/>
      <c r="M223" s="336"/>
      <c r="N223" s="336"/>
      <c r="O223" s="336"/>
      <c r="P223" s="336"/>
    </row>
    <row r="224" spans="1:16" x14ac:dyDescent="0.2">
      <c r="A224" s="646" t="s">
        <v>468</v>
      </c>
      <c r="B224" s="645"/>
      <c r="C224" s="645"/>
      <c r="D224" s="645"/>
      <c r="E224" s="645"/>
      <c r="F224" s="645"/>
      <c r="G224" s="645"/>
      <c r="H224" s="645"/>
      <c r="I224" s="645"/>
      <c r="J224" s="645"/>
      <c r="K224" s="336">
        <v>13342</v>
      </c>
      <c r="L224" s="336"/>
      <c r="M224" s="336"/>
      <c r="N224" s="336"/>
      <c r="O224" s="336"/>
      <c r="P224" s="336"/>
    </row>
    <row r="225" spans="1:16" x14ac:dyDescent="0.2">
      <c r="A225" s="646" t="s">
        <v>469</v>
      </c>
      <c r="B225" s="645"/>
      <c r="C225" s="645"/>
      <c r="D225" s="645"/>
      <c r="E225" s="645"/>
      <c r="F225" s="645"/>
      <c r="G225" s="645"/>
      <c r="H225" s="645"/>
      <c r="I225" s="645"/>
      <c r="J225" s="645"/>
      <c r="K225" s="336">
        <v>17660</v>
      </c>
      <c r="L225" s="336"/>
      <c r="M225" s="336"/>
      <c r="N225" s="336"/>
      <c r="O225" s="336"/>
      <c r="P225" s="336"/>
    </row>
    <row r="226" spans="1:16" x14ac:dyDescent="0.2">
      <c r="A226" s="646" t="s">
        <v>470</v>
      </c>
      <c r="B226" s="645"/>
      <c r="C226" s="645"/>
      <c r="D226" s="645"/>
      <c r="E226" s="645"/>
      <c r="F226" s="645"/>
      <c r="G226" s="645"/>
      <c r="H226" s="645"/>
      <c r="I226" s="645"/>
      <c r="J226" s="645"/>
      <c r="K226" s="336">
        <v>20373</v>
      </c>
      <c r="L226" s="336"/>
      <c r="M226" s="336"/>
      <c r="N226" s="336"/>
      <c r="O226" s="336"/>
      <c r="P226" s="336"/>
    </row>
    <row r="227" spans="1:16" x14ac:dyDescent="0.2">
      <c r="A227" s="646" t="s">
        <v>471</v>
      </c>
      <c r="B227" s="645"/>
      <c r="C227" s="645"/>
      <c r="D227" s="645"/>
      <c r="E227" s="645"/>
      <c r="F227" s="645"/>
      <c r="G227" s="645"/>
      <c r="H227" s="645"/>
      <c r="I227" s="645"/>
      <c r="J227" s="645"/>
      <c r="K227" s="336">
        <v>11986</v>
      </c>
      <c r="L227" s="336"/>
      <c r="M227" s="336"/>
      <c r="N227" s="336"/>
      <c r="O227" s="336"/>
      <c r="P227" s="336"/>
    </row>
    <row r="228" spans="1:16" x14ac:dyDescent="0.2">
      <c r="A228" s="646" t="str">
        <f>'кс2-19'!A126:J126</f>
        <v xml:space="preserve">  Всего с учетом "Объекты образования - школы СМР=6,96"</v>
      </c>
      <c r="B228" s="645"/>
      <c r="C228" s="645"/>
      <c r="D228" s="645"/>
      <c r="E228" s="645"/>
      <c r="F228" s="645"/>
      <c r="G228" s="645"/>
      <c r="H228" s="645"/>
      <c r="I228" s="645"/>
      <c r="J228" s="645"/>
      <c r="K228" s="336">
        <v>1715021</v>
      </c>
      <c r="L228" s="336"/>
      <c r="M228" s="336"/>
      <c r="N228" s="336"/>
      <c r="O228" s="336"/>
      <c r="P228" s="336"/>
    </row>
    <row r="229" spans="1:16" x14ac:dyDescent="0.2">
      <c r="A229" s="644" t="s">
        <v>350</v>
      </c>
      <c r="B229" s="645"/>
      <c r="C229" s="645"/>
      <c r="D229" s="645"/>
      <c r="E229" s="645"/>
      <c r="F229" s="645"/>
      <c r="G229" s="645"/>
      <c r="H229" s="645"/>
      <c r="I229" s="645"/>
      <c r="J229" s="645"/>
      <c r="K229" s="338">
        <v>1715021</v>
      </c>
      <c r="L229" s="336"/>
      <c r="M229" s="336"/>
      <c r="N229" s="336"/>
      <c r="O229" s="338">
        <v>1877.41</v>
      </c>
      <c r="P229" s="338">
        <v>79.75</v>
      </c>
    </row>
    <row r="230" spans="1:16" x14ac:dyDescent="0.2">
      <c r="A230" s="646" t="s">
        <v>348</v>
      </c>
      <c r="B230" s="645"/>
      <c r="C230" s="645"/>
      <c r="D230" s="645"/>
      <c r="E230" s="645"/>
      <c r="F230" s="645"/>
      <c r="G230" s="645"/>
      <c r="H230" s="645"/>
      <c r="I230" s="645"/>
      <c r="J230" s="645"/>
      <c r="K230" s="61">
        <f>ROUND(K229*1.1532377,2)</f>
        <v>1977826.87</v>
      </c>
      <c r="L230" s="336"/>
      <c r="M230" s="336"/>
      <c r="N230" s="336"/>
      <c r="O230" s="336"/>
      <c r="P230" s="336"/>
    </row>
    <row r="231" spans="1:16" x14ac:dyDescent="0.2">
      <c r="A231" s="646" t="s">
        <v>349</v>
      </c>
      <c r="B231" s="645"/>
      <c r="C231" s="645"/>
      <c r="D231" s="645"/>
      <c r="E231" s="645"/>
      <c r="F231" s="645"/>
      <c r="G231" s="645"/>
      <c r="H231" s="645"/>
      <c r="I231" s="645"/>
      <c r="J231" s="645"/>
      <c r="K231" s="61">
        <f>ROUND(K230*0.845,2)</f>
        <v>1671263.71</v>
      </c>
      <c r="L231" s="336"/>
      <c r="M231" s="336"/>
      <c r="N231" s="336"/>
      <c r="O231" s="336"/>
      <c r="P231" s="336"/>
    </row>
    <row r="232" spans="1:16" ht="12.75" customHeight="1" x14ac:dyDescent="0.2">
      <c r="A232" s="644" t="s">
        <v>48</v>
      </c>
      <c r="B232" s="645"/>
      <c r="C232" s="645"/>
      <c r="D232" s="645"/>
      <c r="E232" s="645"/>
      <c r="F232" s="645"/>
      <c r="G232" s="645"/>
      <c r="H232" s="645"/>
      <c r="I232" s="645"/>
      <c r="J232" s="645"/>
      <c r="K232" s="61">
        <f>ROUND(K231*0.2,2)</f>
        <v>334252.74</v>
      </c>
      <c r="L232" s="336"/>
      <c r="M232" s="336"/>
      <c r="N232" s="336"/>
      <c r="O232" s="336"/>
      <c r="P232" s="336"/>
    </row>
    <row r="233" spans="1:16" ht="12.75" customHeight="1" x14ac:dyDescent="0.2">
      <c r="A233" s="644" t="s">
        <v>514</v>
      </c>
      <c r="B233" s="645"/>
      <c r="C233" s="645"/>
      <c r="D233" s="645"/>
      <c r="E233" s="645"/>
      <c r="F233" s="645"/>
      <c r="G233" s="645"/>
      <c r="H233" s="645"/>
      <c r="I233" s="645"/>
      <c r="J233" s="645"/>
      <c r="K233" s="61">
        <f>K231+K232</f>
        <v>2005516.45</v>
      </c>
      <c r="L233" s="336"/>
      <c r="M233" s="336"/>
      <c r="N233" s="336"/>
      <c r="O233" s="336"/>
      <c r="P233" s="336"/>
    </row>
    <row r="234" spans="1:16" x14ac:dyDescent="0.2">
      <c r="B234" s="122"/>
      <c r="C234" s="123"/>
      <c r="D234" s="124"/>
      <c r="E234" s="271"/>
      <c r="F234" s="271"/>
      <c r="G234" s="271"/>
      <c r="H234" s="271"/>
      <c r="I234" s="271"/>
      <c r="J234" s="271"/>
      <c r="K234" s="271"/>
      <c r="L234" s="271"/>
      <c r="M234" s="271"/>
    </row>
    <row r="235" spans="1:16" x14ac:dyDescent="0.2">
      <c r="B235" s="122" t="s">
        <v>506</v>
      </c>
      <c r="C235" s="123"/>
      <c r="D235" s="124"/>
      <c r="E235" s="271"/>
      <c r="F235" s="271"/>
      <c r="G235" s="271"/>
      <c r="H235" s="271"/>
      <c r="I235" s="271"/>
      <c r="J235" s="271"/>
      <c r="K235" s="271"/>
      <c r="L235" s="271"/>
      <c r="M235" s="271"/>
    </row>
    <row r="236" spans="1:16" x14ac:dyDescent="0.2">
      <c r="B236" s="122"/>
      <c r="C236" s="123"/>
      <c r="D236" s="124"/>
      <c r="E236" s="271"/>
      <c r="F236" s="271"/>
      <c r="G236" s="271"/>
      <c r="H236" s="271"/>
      <c r="I236" s="271"/>
      <c r="J236" s="271"/>
      <c r="K236" s="271"/>
      <c r="L236" s="271"/>
      <c r="M236" s="271"/>
    </row>
    <row r="237" spans="1:16" x14ac:dyDescent="0.2">
      <c r="B237" s="122" t="s">
        <v>505</v>
      </c>
      <c r="C237" s="123"/>
      <c r="D237" s="124"/>
      <c r="E237" s="271"/>
      <c r="F237" s="271"/>
      <c r="G237" s="271"/>
      <c r="H237" s="271"/>
      <c r="I237" s="271"/>
      <c r="J237" s="271"/>
      <c r="K237" s="271"/>
      <c r="L237" s="271"/>
      <c r="M237" s="271"/>
    </row>
    <row r="243" spans="1:16" x14ac:dyDescent="0.2">
      <c r="A243" s="642"/>
      <c r="B243" s="641"/>
      <c r="C243" s="641"/>
      <c r="D243" s="641"/>
      <c r="E243" s="641"/>
      <c r="F243" s="641"/>
      <c r="G243" s="641"/>
      <c r="H243" s="641"/>
      <c r="I243" s="641"/>
      <c r="J243" s="641"/>
      <c r="K243" s="641"/>
      <c r="L243" s="641"/>
      <c r="M243" s="641"/>
      <c r="N243" s="641"/>
      <c r="O243" s="641"/>
      <c r="P243" s="641"/>
    </row>
    <row r="244" spans="1:16" x14ac:dyDescent="0.2">
      <c r="A244" s="640"/>
      <c r="B244" s="641"/>
      <c r="C244" s="641"/>
      <c r="D244" s="641"/>
      <c r="E244" s="641"/>
      <c r="F244" s="641"/>
      <c r="G244" s="641"/>
      <c r="H244" s="641"/>
      <c r="I244" s="641"/>
      <c r="J244" s="641"/>
      <c r="K244" s="641"/>
      <c r="L244" s="641"/>
      <c r="M244" s="641"/>
      <c r="N244" s="641"/>
      <c r="O244" s="641"/>
      <c r="P244" s="641"/>
    </row>
    <row r="246" spans="1:16" x14ac:dyDescent="0.2">
      <c r="A246" s="642"/>
      <c r="B246" s="641"/>
      <c r="C246" s="641"/>
      <c r="D246" s="641"/>
      <c r="E246" s="641"/>
      <c r="F246" s="641"/>
      <c r="G246" s="641"/>
      <c r="H246" s="641"/>
      <c r="I246" s="641"/>
      <c r="J246" s="641"/>
      <c r="K246" s="641"/>
      <c r="L246" s="641"/>
      <c r="M246" s="641"/>
      <c r="N246" s="641"/>
      <c r="O246" s="641"/>
      <c r="P246" s="641"/>
    </row>
    <row r="251" spans="1:16" x14ac:dyDescent="0.2">
      <c r="A251" s="642"/>
      <c r="B251" s="641"/>
      <c r="C251" s="641"/>
      <c r="D251" s="641"/>
      <c r="E251" s="641"/>
      <c r="F251" s="641"/>
      <c r="G251" s="641"/>
      <c r="H251" s="641"/>
      <c r="I251" s="641"/>
      <c r="J251" s="641"/>
      <c r="K251" s="641"/>
      <c r="L251" s="641"/>
      <c r="M251" s="641"/>
      <c r="N251" s="641"/>
      <c r="O251" s="641"/>
      <c r="P251" s="641"/>
    </row>
    <row r="252" spans="1:16" x14ac:dyDescent="0.2">
      <c r="A252" s="640"/>
      <c r="B252" s="641"/>
      <c r="C252" s="641"/>
      <c r="D252" s="641"/>
      <c r="E252" s="641"/>
      <c r="F252" s="641"/>
      <c r="G252" s="641"/>
      <c r="H252" s="641"/>
      <c r="I252" s="641"/>
      <c r="J252" s="641"/>
      <c r="K252" s="641"/>
      <c r="L252" s="641"/>
      <c r="M252" s="641"/>
      <c r="N252" s="641"/>
      <c r="O252" s="641"/>
      <c r="P252" s="641"/>
    </row>
    <row r="254" spans="1:16" x14ac:dyDescent="0.2">
      <c r="A254" s="642"/>
      <c r="B254" s="641"/>
      <c r="C254" s="641"/>
      <c r="D254" s="641"/>
      <c r="E254" s="641"/>
      <c r="F254" s="641"/>
      <c r="G254" s="641"/>
      <c r="H254" s="641"/>
      <c r="I254" s="641"/>
      <c r="J254" s="641"/>
      <c r="K254" s="641"/>
      <c r="L254" s="641"/>
      <c r="M254" s="641"/>
      <c r="N254" s="641"/>
      <c r="O254" s="641"/>
      <c r="P254" s="641"/>
    </row>
    <row r="257" spans="1:16" x14ac:dyDescent="0.2">
      <c r="A257" s="642"/>
      <c r="B257" s="641"/>
      <c r="C257" s="641"/>
      <c r="D257" s="641"/>
      <c r="E257" s="641"/>
      <c r="F257" s="641"/>
      <c r="G257" s="641"/>
      <c r="H257" s="641"/>
      <c r="I257" s="641"/>
      <c r="J257" s="641"/>
      <c r="K257" s="641"/>
      <c r="L257" s="641"/>
      <c r="M257" s="641"/>
      <c r="N257" s="641"/>
      <c r="O257" s="641"/>
      <c r="P257" s="641"/>
    </row>
    <row r="258" spans="1:16" x14ac:dyDescent="0.2">
      <c r="A258" s="640"/>
      <c r="B258" s="641"/>
      <c r="C258" s="641"/>
      <c r="D258" s="641"/>
      <c r="E258" s="641"/>
      <c r="F258" s="641"/>
      <c r="G258" s="641"/>
      <c r="H258" s="641"/>
      <c r="I258" s="641"/>
      <c r="J258" s="641"/>
      <c r="K258" s="641"/>
      <c r="L258" s="641"/>
      <c r="M258" s="641"/>
      <c r="N258" s="641"/>
      <c r="O258" s="641"/>
      <c r="P258" s="641"/>
    </row>
  </sheetData>
  <mergeCells count="185">
    <mergeCell ref="A230:J230"/>
    <mergeCell ref="A231:J231"/>
    <mergeCell ref="A232:J232"/>
    <mergeCell ref="A233:J233"/>
    <mergeCell ref="A252:P252"/>
    <mergeCell ref="A243:P243"/>
    <mergeCell ref="A244:P244"/>
    <mergeCell ref="A246:P246"/>
    <mergeCell ref="A251:P251"/>
    <mergeCell ref="A225:J225"/>
    <mergeCell ref="A226:J226"/>
    <mergeCell ref="A227:J227"/>
    <mergeCell ref="A228:J228"/>
    <mergeCell ref="A229:J229"/>
    <mergeCell ref="A219:J219"/>
    <mergeCell ref="A220:J220"/>
    <mergeCell ref="A221:J221"/>
    <mergeCell ref="A222:J222"/>
    <mergeCell ref="A223:J223"/>
    <mergeCell ref="A224:J224"/>
    <mergeCell ref="A213:J213"/>
    <mergeCell ref="A214:J214"/>
    <mergeCell ref="A215:J215"/>
    <mergeCell ref="A216:J216"/>
    <mergeCell ref="A217:J217"/>
    <mergeCell ref="A218:J218"/>
    <mergeCell ref="A207:J207"/>
    <mergeCell ref="A208:J208"/>
    <mergeCell ref="A209:J209"/>
    <mergeCell ref="A210:J210"/>
    <mergeCell ref="A211:J211"/>
    <mergeCell ref="A212:J212"/>
    <mergeCell ref="A201:J201"/>
    <mergeCell ref="A202:J202"/>
    <mergeCell ref="A203:J203"/>
    <mergeCell ref="A204:J204"/>
    <mergeCell ref="A205:J205"/>
    <mergeCell ref="A206:P206"/>
    <mergeCell ref="A195:J195"/>
    <mergeCell ref="A196:J196"/>
    <mergeCell ref="A197:J197"/>
    <mergeCell ref="A198:J198"/>
    <mergeCell ref="A199:J199"/>
    <mergeCell ref="A200:J200"/>
    <mergeCell ref="A183:P183"/>
    <mergeCell ref="A190:J190"/>
    <mergeCell ref="A191:J191"/>
    <mergeCell ref="A192:J192"/>
    <mergeCell ref="A193:J193"/>
    <mergeCell ref="A194:J194"/>
    <mergeCell ref="A177:J177"/>
    <mergeCell ref="A178:J178"/>
    <mergeCell ref="A179:J179"/>
    <mergeCell ref="A180:J180"/>
    <mergeCell ref="A181:J181"/>
    <mergeCell ref="A182:J182"/>
    <mergeCell ref="A171:J171"/>
    <mergeCell ref="A172:J172"/>
    <mergeCell ref="A173:J173"/>
    <mergeCell ref="A174:J174"/>
    <mergeCell ref="A175:J175"/>
    <mergeCell ref="A176:J176"/>
    <mergeCell ref="A153:J153"/>
    <mergeCell ref="A154:P154"/>
    <mergeCell ref="A167:J167"/>
    <mergeCell ref="A168:J168"/>
    <mergeCell ref="A169:J169"/>
    <mergeCell ref="A170:J170"/>
    <mergeCell ref="A147:J147"/>
    <mergeCell ref="A148:J148"/>
    <mergeCell ref="A149:J149"/>
    <mergeCell ref="A150:J150"/>
    <mergeCell ref="A151:J151"/>
    <mergeCell ref="A152:J152"/>
    <mergeCell ref="A141:J141"/>
    <mergeCell ref="A142:J142"/>
    <mergeCell ref="A143:J143"/>
    <mergeCell ref="A144:J144"/>
    <mergeCell ref="A145:J145"/>
    <mergeCell ref="A146:J146"/>
    <mergeCell ref="A124:J124"/>
    <mergeCell ref="A125:J125"/>
    <mergeCell ref="A126:P126"/>
    <mergeCell ref="A138:J138"/>
    <mergeCell ref="A139:J139"/>
    <mergeCell ref="A140:J140"/>
    <mergeCell ref="A118:J118"/>
    <mergeCell ref="A119:J119"/>
    <mergeCell ref="A120:J120"/>
    <mergeCell ref="A121:J121"/>
    <mergeCell ref="A122:J122"/>
    <mergeCell ref="A123:J123"/>
    <mergeCell ref="A112:J112"/>
    <mergeCell ref="A113:J113"/>
    <mergeCell ref="A114:J114"/>
    <mergeCell ref="A115:J115"/>
    <mergeCell ref="A116:J116"/>
    <mergeCell ref="A117:J117"/>
    <mergeCell ref="A88:J88"/>
    <mergeCell ref="A89:J89"/>
    <mergeCell ref="A90:J90"/>
    <mergeCell ref="A91:J91"/>
    <mergeCell ref="A92:P92"/>
    <mergeCell ref="A111:J111"/>
    <mergeCell ref="A82:J82"/>
    <mergeCell ref="A83:J83"/>
    <mergeCell ref="A84:J84"/>
    <mergeCell ref="A85:J85"/>
    <mergeCell ref="A86:J86"/>
    <mergeCell ref="A87:J87"/>
    <mergeCell ref="A76:J76"/>
    <mergeCell ref="A77:J77"/>
    <mergeCell ref="A78:J78"/>
    <mergeCell ref="A79:J79"/>
    <mergeCell ref="A80:J80"/>
    <mergeCell ref="A81:J81"/>
    <mergeCell ref="A61:J61"/>
    <mergeCell ref="A62:P62"/>
    <mergeCell ref="A75:J75"/>
    <mergeCell ref="A52:J52"/>
    <mergeCell ref="A53:J53"/>
    <mergeCell ref="A54:J54"/>
    <mergeCell ref="A55:J55"/>
    <mergeCell ref="A56:J56"/>
    <mergeCell ref="A57:J57"/>
    <mergeCell ref="A49:J49"/>
    <mergeCell ref="A50:J50"/>
    <mergeCell ref="A51:J51"/>
    <mergeCell ref="J27:J28"/>
    <mergeCell ref="L27:L28"/>
    <mergeCell ref="M27:M28"/>
    <mergeCell ref="A58:J58"/>
    <mergeCell ref="A59:J59"/>
    <mergeCell ref="A60:J60"/>
    <mergeCell ref="B26:B28"/>
    <mergeCell ref="G26:G28"/>
    <mergeCell ref="H26:J26"/>
    <mergeCell ref="K26:K28"/>
    <mergeCell ref="L26:N26"/>
    <mergeCell ref="H27:H28"/>
    <mergeCell ref="A46:J46"/>
    <mergeCell ref="A47:J47"/>
    <mergeCell ref="A48:J48"/>
    <mergeCell ref="M4:P4"/>
    <mergeCell ref="M5:P5"/>
    <mergeCell ref="B6:K6"/>
    <mergeCell ref="M6:P6"/>
    <mergeCell ref="B7:K7"/>
    <mergeCell ref="M7:P7"/>
    <mergeCell ref="B10:G12"/>
    <mergeCell ref="I18:J18"/>
    <mergeCell ref="K18:L18"/>
    <mergeCell ref="M18:N18"/>
    <mergeCell ref="O18:P18"/>
    <mergeCell ref="M13:P13"/>
    <mergeCell ref="M14:P14"/>
    <mergeCell ref="I16:J17"/>
    <mergeCell ref="K16:L17"/>
    <mergeCell ref="M16:P16"/>
    <mergeCell ref="M17:N17"/>
    <mergeCell ref="O17:P17"/>
    <mergeCell ref="A257:P257"/>
    <mergeCell ref="A254:P254"/>
    <mergeCell ref="A258:P258"/>
    <mergeCell ref="B8:K8"/>
    <mergeCell ref="M8:P8"/>
    <mergeCell ref="M9:P9"/>
    <mergeCell ref="M10:P10"/>
    <mergeCell ref="M11:P11"/>
    <mergeCell ref="M12:P12"/>
    <mergeCell ref="B23:P23"/>
    <mergeCell ref="A25:B25"/>
    <mergeCell ref="C25:C28"/>
    <mergeCell ref="D25:D28"/>
    <mergeCell ref="E25:E28"/>
    <mergeCell ref="F25:F28"/>
    <mergeCell ref="G25:J25"/>
    <mergeCell ref="I27:I28"/>
    <mergeCell ref="N27:N28"/>
    <mergeCell ref="A30:P30"/>
    <mergeCell ref="A45:J45"/>
    <mergeCell ref="K25:N25"/>
    <mergeCell ref="O25:O28"/>
    <mergeCell ref="P25:P28"/>
    <mergeCell ref="A26:A28"/>
  </mergeCells>
  <pageMargins left="0.19685039370078741" right="0.19685039370078741" top="0.39370078740157483" bottom="0.39370078740157483" header="0.19685039370078741" footer="0.19685039370078741"/>
  <pageSetup paperSize="9" scale="96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87"/>
  <sheetViews>
    <sheetView showGridLines="0" zoomScale="115" zoomScaleNormal="115" workbookViewId="0">
      <selection activeCell="K26" sqref="K26:K28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8.42578125" style="295" customWidth="1"/>
    <col min="4" max="4" width="32.42578125" style="296" customWidth="1"/>
    <col min="5" max="5" width="9.285156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0.14062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49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50.2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352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50"/>
      <c r="I10" s="350"/>
      <c r="J10" s="350"/>
      <c r="K10" s="350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22.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183</v>
      </c>
      <c r="J18" s="668"/>
      <c r="K18" s="667" t="s">
        <v>2483</v>
      </c>
      <c r="L18" s="668"/>
      <c r="M18" s="667" t="s">
        <v>2487</v>
      </c>
      <c r="N18" s="668"/>
      <c r="O18" s="667" t="s">
        <v>2483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353"/>
      <c r="H19" s="353"/>
      <c r="I19" s="353"/>
      <c r="J19" s="353"/>
      <c r="K19" s="353"/>
      <c r="L19" s="353"/>
      <c r="M19" s="353"/>
      <c r="N19" s="293"/>
      <c r="O19" s="293"/>
      <c r="P19" s="294"/>
    </row>
    <row r="20" spans="1:16" s="290" customFormat="1" ht="15" customHeight="1" x14ac:dyDescent="0.2">
      <c r="A20" s="306"/>
      <c r="B20" s="303"/>
      <c r="C20" s="354"/>
      <c r="D20" s="291"/>
      <c r="E20" s="288"/>
      <c r="F20" s="353"/>
      <c r="G20" s="288" t="s">
        <v>70</v>
      </c>
      <c r="H20" s="353"/>
      <c r="I20" s="353"/>
      <c r="J20" s="353"/>
      <c r="K20" s="300"/>
      <c r="L20" s="353"/>
      <c r="M20" s="353"/>
      <c r="N20" s="293"/>
      <c r="O20" s="293"/>
      <c r="P20" s="294"/>
    </row>
    <row r="21" spans="1:16" s="290" customFormat="1" ht="15" customHeight="1" x14ac:dyDescent="0.2">
      <c r="A21" s="306"/>
      <c r="B21" s="303"/>
      <c r="C21" s="354"/>
      <c r="D21" s="291"/>
      <c r="E21" s="288"/>
      <c r="F21" s="353"/>
      <c r="G21" s="288" t="s">
        <v>504</v>
      </c>
      <c r="H21" s="353"/>
      <c r="I21" s="353"/>
      <c r="J21" s="353"/>
      <c r="K21" s="300"/>
      <c r="L21" s="353"/>
      <c r="M21" s="353"/>
      <c r="N21" s="293"/>
      <c r="O21" s="293"/>
      <c r="P21" s="294"/>
    </row>
    <row r="22" spans="1:16" s="290" customFormat="1" ht="15" customHeight="1" x14ac:dyDescent="0.2">
      <c r="A22" s="306"/>
      <c r="B22" s="303"/>
      <c r="C22" s="354"/>
      <c r="D22" s="291"/>
      <c r="E22" s="288"/>
      <c r="F22" s="353"/>
      <c r="G22" s="353"/>
      <c r="H22" s="353"/>
      <c r="I22" s="353"/>
      <c r="J22" s="353"/>
      <c r="K22" s="300"/>
      <c r="L22" s="353"/>
      <c r="M22" s="353"/>
      <c r="N22" s="293"/>
      <c r="O22" s="293"/>
      <c r="P22" s="294"/>
    </row>
    <row r="23" spans="1:16" s="290" customFormat="1" ht="15" customHeight="1" x14ac:dyDescent="0.2">
      <c r="A23" s="306"/>
      <c r="B23" s="669" t="s">
        <v>2446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290" customFormat="1" x14ac:dyDescent="0.2">
      <c r="A24" s="306"/>
      <c r="B24" s="303"/>
      <c r="C24" s="28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39">
        <v>1</v>
      </c>
      <c r="B29" s="340">
        <v>2</v>
      </c>
      <c r="C29" s="340">
        <v>3</v>
      </c>
      <c r="D29" s="341">
        <v>4</v>
      </c>
      <c r="E29" s="341">
        <v>5</v>
      </c>
      <c r="F29" s="341">
        <v>6</v>
      </c>
      <c r="G29" s="341">
        <v>7</v>
      </c>
      <c r="H29" s="341">
        <v>8</v>
      </c>
      <c r="I29" s="341">
        <v>9</v>
      </c>
      <c r="J29" s="341">
        <v>10</v>
      </c>
      <c r="K29" s="341">
        <v>11</v>
      </c>
      <c r="L29" s="341">
        <v>12</v>
      </c>
      <c r="M29" s="341">
        <v>13</v>
      </c>
      <c r="N29" s="341">
        <v>14</v>
      </c>
      <c r="O29" s="341">
        <v>15</v>
      </c>
      <c r="P29" s="341">
        <v>16</v>
      </c>
    </row>
    <row r="30" spans="1:16" ht="19.149999999999999" customHeight="1" x14ac:dyDescent="0.2">
      <c r="A30" s="647" t="s">
        <v>2447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2448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78.75" x14ac:dyDescent="0.2">
      <c r="A32" s="351">
        <v>1</v>
      </c>
      <c r="B32" s="332" t="s">
        <v>88</v>
      </c>
      <c r="C32" s="333" t="s">
        <v>2449</v>
      </c>
      <c r="D32" s="334" t="s">
        <v>2450</v>
      </c>
      <c r="E32" s="335" t="s">
        <v>2451</v>
      </c>
      <c r="F32" s="336" t="s">
        <v>2452</v>
      </c>
      <c r="G32" s="337">
        <v>738.96</v>
      </c>
      <c r="H32" s="337">
        <v>393.24</v>
      </c>
      <c r="I32" s="337">
        <v>6.09</v>
      </c>
      <c r="J32" s="336"/>
      <c r="K32" s="337">
        <v>6126</v>
      </c>
      <c r="L32" s="337">
        <v>3260</v>
      </c>
      <c r="M32" s="337">
        <v>50</v>
      </c>
      <c r="N32" s="336"/>
      <c r="O32" s="336" t="s">
        <v>2453</v>
      </c>
      <c r="P32" s="336" t="s">
        <v>107</v>
      </c>
    </row>
    <row r="33" spans="1:16" ht="65.25" x14ac:dyDescent="0.2">
      <c r="A33" s="351">
        <v>2</v>
      </c>
      <c r="B33" s="332" t="s">
        <v>96</v>
      </c>
      <c r="C33" s="333" t="s">
        <v>2454</v>
      </c>
      <c r="D33" s="334" t="s">
        <v>2455</v>
      </c>
      <c r="E33" s="335" t="s">
        <v>180</v>
      </c>
      <c r="F33" s="336" t="s">
        <v>2452</v>
      </c>
      <c r="G33" s="337">
        <v>2690.63</v>
      </c>
      <c r="H33" s="337">
        <v>1708.69</v>
      </c>
      <c r="I33" s="337">
        <v>981.94</v>
      </c>
      <c r="J33" s="336"/>
      <c r="K33" s="337">
        <v>22305</v>
      </c>
      <c r="L33" s="337">
        <v>14165</v>
      </c>
      <c r="M33" s="337">
        <v>8140</v>
      </c>
      <c r="N33" s="336"/>
      <c r="O33" s="336" t="s">
        <v>2456</v>
      </c>
      <c r="P33" s="336" t="s">
        <v>107</v>
      </c>
    </row>
    <row r="34" spans="1:16" ht="45" x14ac:dyDescent="0.2">
      <c r="A34" s="351">
        <v>3</v>
      </c>
      <c r="B34" s="332" t="s">
        <v>102</v>
      </c>
      <c r="C34" s="333" t="s">
        <v>2457</v>
      </c>
      <c r="D34" s="334" t="s">
        <v>2458</v>
      </c>
      <c r="E34" s="335" t="s">
        <v>424</v>
      </c>
      <c r="F34" s="336" t="s">
        <v>2459</v>
      </c>
      <c r="G34" s="337">
        <v>87.67</v>
      </c>
      <c r="H34" s="336"/>
      <c r="I34" s="336"/>
      <c r="J34" s="336"/>
      <c r="K34" s="337">
        <v>74859</v>
      </c>
      <c r="L34" s="336"/>
      <c r="M34" s="336"/>
      <c r="N34" s="336"/>
      <c r="O34" s="336" t="s">
        <v>107</v>
      </c>
      <c r="P34" s="336" t="s">
        <v>107</v>
      </c>
    </row>
    <row r="35" spans="1:16" ht="45" x14ac:dyDescent="0.2">
      <c r="A35" s="351">
        <v>4</v>
      </c>
      <c r="B35" s="332" t="s">
        <v>108</v>
      </c>
      <c r="C35" s="333" t="s">
        <v>2457</v>
      </c>
      <c r="D35" s="334" t="s">
        <v>2460</v>
      </c>
      <c r="E35" s="335" t="s">
        <v>424</v>
      </c>
      <c r="F35" s="336" t="s">
        <v>2459</v>
      </c>
      <c r="G35" s="337">
        <v>44.29</v>
      </c>
      <c r="H35" s="336"/>
      <c r="I35" s="336"/>
      <c r="J35" s="336"/>
      <c r="K35" s="337">
        <v>37818</v>
      </c>
      <c r="L35" s="336"/>
      <c r="M35" s="336"/>
      <c r="N35" s="336"/>
      <c r="O35" s="336" t="s">
        <v>107</v>
      </c>
      <c r="P35" s="336" t="s">
        <v>107</v>
      </c>
    </row>
    <row r="36" spans="1:16" ht="45" x14ac:dyDescent="0.2">
      <c r="A36" s="351">
        <v>5</v>
      </c>
      <c r="B36" s="332" t="s">
        <v>114</v>
      </c>
      <c r="C36" s="333" t="s">
        <v>2457</v>
      </c>
      <c r="D36" s="334" t="s">
        <v>2461</v>
      </c>
      <c r="E36" s="335" t="s">
        <v>424</v>
      </c>
      <c r="F36" s="336" t="s">
        <v>2462</v>
      </c>
      <c r="G36" s="337">
        <v>71.48</v>
      </c>
      <c r="H36" s="336"/>
      <c r="I36" s="336"/>
      <c r="J36" s="336"/>
      <c r="K36" s="337">
        <v>59257</v>
      </c>
      <c r="L36" s="336"/>
      <c r="M36" s="336"/>
      <c r="N36" s="336"/>
      <c r="O36" s="336" t="s">
        <v>107</v>
      </c>
      <c r="P36" s="336" t="s">
        <v>107</v>
      </c>
    </row>
    <row r="37" spans="1:16" ht="45" x14ac:dyDescent="0.2">
      <c r="A37" s="351">
        <v>6</v>
      </c>
      <c r="B37" s="332" t="s">
        <v>120</v>
      </c>
      <c r="C37" s="333" t="s">
        <v>2457</v>
      </c>
      <c r="D37" s="334" t="s">
        <v>2463</v>
      </c>
      <c r="E37" s="335" t="s">
        <v>424</v>
      </c>
      <c r="F37" s="336" t="s">
        <v>2459</v>
      </c>
      <c r="G37" s="337">
        <v>2.83</v>
      </c>
      <c r="H37" s="336"/>
      <c r="I37" s="336"/>
      <c r="J37" s="336"/>
      <c r="K37" s="337">
        <v>2416</v>
      </c>
      <c r="L37" s="336"/>
      <c r="M37" s="336"/>
      <c r="N37" s="336"/>
      <c r="O37" s="336" t="s">
        <v>107</v>
      </c>
      <c r="P37" s="336" t="s">
        <v>107</v>
      </c>
    </row>
    <row r="38" spans="1:16" ht="45" x14ac:dyDescent="0.2">
      <c r="A38" s="351">
        <v>7</v>
      </c>
      <c r="B38" s="332" t="s">
        <v>125</v>
      </c>
      <c r="C38" s="333" t="s">
        <v>2457</v>
      </c>
      <c r="D38" s="334" t="s">
        <v>2464</v>
      </c>
      <c r="E38" s="335" t="s">
        <v>1014</v>
      </c>
      <c r="F38" s="336" t="s">
        <v>2465</v>
      </c>
      <c r="G38" s="337">
        <v>16.8</v>
      </c>
      <c r="H38" s="336"/>
      <c r="I38" s="336"/>
      <c r="J38" s="336"/>
      <c r="K38" s="337">
        <v>2688</v>
      </c>
      <c r="L38" s="336"/>
      <c r="M38" s="336"/>
      <c r="N38" s="336"/>
      <c r="O38" s="336" t="s">
        <v>107</v>
      </c>
      <c r="P38" s="336" t="s">
        <v>107</v>
      </c>
    </row>
    <row r="39" spans="1:16" ht="19.149999999999999" customHeight="1" x14ac:dyDescent="0.2">
      <c r="A39" s="646" t="s">
        <v>2466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</row>
    <row r="40" spans="1:16" ht="56.25" x14ac:dyDescent="0.2">
      <c r="A40" s="351">
        <v>8</v>
      </c>
      <c r="B40" s="332" t="s">
        <v>128</v>
      </c>
      <c r="C40" s="333" t="s">
        <v>121</v>
      </c>
      <c r="D40" s="334" t="s">
        <v>2467</v>
      </c>
      <c r="E40" s="335" t="s">
        <v>123</v>
      </c>
      <c r="F40" s="336">
        <v>2.0499999999999998</v>
      </c>
      <c r="G40" s="337">
        <v>169.94</v>
      </c>
      <c r="H40" s="337">
        <v>169.94</v>
      </c>
      <c r="I40" s="336"/>
      <c r="J40" s="336"/>
      <c r="K40" s="337">
        <v>348</v>
      </c>
      <c r="L40" s="337">
        <v>348</v>
      </c>
      <c r="M40" s="336"/>
      <c r="N40" s="336"/>
      <c r="O40" s="336" t="s">
        <v>2468</v>
      </c>
      <c r="P40" s="336" t="s">
        <v>107</v>
      </c>
    </row>
    <row r="41" spans="1:16" ht="56.25" x14ac:dyDescent="0.2">
      <c r="A41" s="351">
        <v>9</v>
      </c>
      <c r="B41" s="332" t="s">
        <v>134</v>
      </c>
      <c r="C41" s="333" t="s">
        <v>2469</v>
      </c>
      <c r="D41" s="334" t="s">
        <v>2470</v>
      </c>
      <c r="E41" s="335" t="s">
        <v>1313</v>
      </c>
      <c r="F41" s="336">
        <v>2.0499999999999998</v>
      </c>
      <c r="G41" s="337">
        <v>5959.62</v>
      </c>
      <c r="H41" s="337">
        <v>1250.1199999999999</v>
      </c>
      <c r="I41" s="337">
        <v>54.4</v>
      </c>
      <c r="J41" s="337">
        <v>19.899999999999999</v>
      </c>
      <c r="K41" s="337">
        <v>12217</v>
      </c>
      <c r="L41" s="337">
        <v>2563</v>
      </c>
      <c r="M41" s="337">
        <v>112</v>
      </c>
      <c r="N41" s="337">
        <v>41</v>
      </c>
      <c r="O41" s="336" t="s">
        <v>2471</v>
      </c>
      <c r="P41" s="336" t="s">
        <v>2472</v>
      </c>
    </row>
    <row r="42" spans="1:16" ht="22.5" x14ac:dyDescent="0.2">
      <c r="A42" s="351">
        <v>10</v>
      </c>
      <c r="B42" s="332" t="s">
        <v>140</v>
      </c>
      <c r="C42" s="333" t="s">
        <v>2473</v>
      </c>
      <c r="D42" s="334" t="s">
        <v>2474</v>
      </c>
      <c r="E42" s="335" t="s">
        <v>575</v>
      </c>
      <c r="F42" s="336">
        <v>2.665E-2</v>
      </c>
      <c r="G42" s="337">
        <v>465.38</v>
      </c>
      <c r="H42" s="336"/>
      <c r="I42" s="336"/>
      <c r="J42" s="336"/>
      <c r="K42" s="337">
        <v>12</v>
      </c>
      <c r="L42" s="336"/>
      <c r="M42" s="336"/>
      <c r="N42" s="336"/>
      <c r="O42" s="336" t="s">
        <v>107</v>
      </c>
      <c r="P42" s="336" t="s">
        <v>107</v>
      </c>
    </row>
    <row r="43" spans="1:16" x14ac:dyDescent="0.2">
      <c r="A43" s="646" t="s">
        <v>460</v>
      </c>
      <c r="B43" s="645"/>
      <c r="C43" s="645"/>
      <c r="D43" s="645"/>
      <c r="E43" s="645"/>
      <c r="F43" s="645"/>
      <c r="G43" s="645"/>
      <c r="H43" s="645"/>
      <c r="I43" s="645"/>
      <c r="J43" s="645"/>
      <c r="K43" s="336">
        <v>218046</v>
      </c>
      <c r="L43" s="336">
        <v>20336</v>
      </c>
      <c r="M43" s="336">
        <v>8302</v>
      </c>
      <c r="N43" s="336">
        <v>41</v>
      </c>
      <c r="O43" s="336">
        <v>2125.4699999999998</v>
      </c>
      <c r="P43" s="336">
        <v>2.95</v>
      </c>
    </row>
    <row r="44" spans="1:16" x14ac:dyDescent="0.2">
      <c r="A44" s="644" t="s">
        <v>2476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38">
        <v>2257679</v>
      </c>
      <c r="L44" s="336"/>
      <c r="M44" s="336"/>
      <c r="N44" s="336"/>
      <c r="O44" s="338">
        <v>2125.4699999999998</v>
      </c>
      <c r="P44" s="338">
        <v>2.95</v>
      </c>
    </row>
    <row r="45" spans="1:16" ht="19.149999999999999" customHeight="1" x14ac:dyDescent="0.2">
      <c r="A45" s="647" t="s">
        <v>2477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</row>
    <row r="46" spans="1:16" ht="56.25" x14ac:dyDescent="0.2">
      <c r="A46" s="351">
        <v>11</v>
      </c>
      <c r="B46" s="332" t="s">
        <v>149</v>
      </c>
      <c r="C46" s="333" t="s">
        <v>2478</v>
      </c>
      <c r="D46" s="334" t="s">
        <v>2479</v>
      </c>
      <c r="E46" s="335" t="s">
        <v>1313</v>
      </c>
      <c r="F46" s="336">
        <v>0.65</v>
      </c>
      <c r="G46" s="337">
        <v>1629.9</v>
      </c>
      <c r="H46" s="337">
        <v>714.47</v>
      </c>
      <c r="I46" s="337">
        <v>61.98</v>
      </c>
      <c r="J46" s="337">
        <v>26.05</v>
      </c>
      <c r="K46" s="337">
        <v>1059</v>
      </c>
      <c r="L46" s="337">
        <v>464</v>
      </c>
      <c r="M46" s="337">
        <v>40</v>
      </c>
      <c r="N46" s="337">
        <v>17</v>
      </c>
      <c r="O46" s="336" t="s">
        <v>2480</v>
      </c>
      <c r="P46" s="336" t="s">
        <v>2481</v>
      </c>
    </row>
    <row r="47" spans="1:16" x14ac:dyDescent="0.2">
      <c r="A47" s="646" t="s">
        <v>460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36">
        <v>1059</v>
      </c>
      <c r="L47" s="336">
        <v>464</v>
      </c>
      <c r="M47" s="336">
        <v>40</v>
      </c>
      <c r="N47" s="336">
        <v>17</v>
      </c>
      <c r="O47" s="336">
        <v>46.07</v>
      </c>
      <c r="P47" s="336">
        <v>1.81</v>
      </c>
    </row>
    <row r="48" spans="1:16" x14ac:dyDescent="0.2">
      <c r="A48" s="644" t="s">
        <v>2482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38">
        <v>29414</v>
      </c>
      <c r="L48" s="336"/>
      <c r="M48" s="336"/>
      <c r="N48" s="336"/>
      <c r="O48" s="338">
        <v>46.07</v>
      </c>
      <c r="P48" s="338">
        <v>1.81</v>
      </c>
    </row>
    <row r="49" spans="1:17" x14ac:dyDescent="0.2">
      <c r="A49" s="648" t="s">
        <v>345</v>
      </c>
      <c r="B49" s="649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</row>
    <row r="50" spans="1:17" x14ac:dyDescent="0.2">
      <c r="A50" s="646" t="s">
        <v>473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36">
        <v>219105</v>
      </c>
      <c r="L50" s="336">
        <v>20800</v>
      </c>
      <c r="M50" s="336">
        <v>8342</v>
      </c>
      <c r="N50" s="336">
        <v>58</v>
      </c>
      <c r="O50" s="336">
        <v>2171.54</v>
      </c>
      <c r="P50" s="336">
        <v>4.76</v>
      </c>
    </row>
    <row r="51" spans="1:17" x14ac:dyDescent="0.2">
      <c r="A51" s="646" t="s">
        <v>47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36">
        <v>2287095</v>
      </c>
      <c r="L51" s="336"/>
      <c r="M51" s="336"/>
      <c r="N51" s="336"/>
      <c r="O51" s="336"/>
      <c r="P51" s="336"/>
    </row>
    <row r="52" spans="1:17" x14ac:dyDescent="0.2">
      <c r="A52" s="646" t="s">
        <v>2475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36"/>
      <c r="L52" s="336"/>
      <c r="M52" s="336"/>
      <c r="N52" s="336"/>
      <c r="O52" s="336"/>
      <c r="P52" s="336"/>
    </row>
    <row r="53" spans="1:17" x14ac:dyDescent="0.2">
      <c r="A53" s="646" t="s">
        <v>467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36">
        <v>1067592</v>
      </c>
      <c r="L53" s="336"/>
      <c r="M53" s="336"/>
      <c r="N53" s="336"/>
      <c r="O53" s="336"/>
      <c r="P53" s="336"/>
    </row>
    <row r="54" spans="1:17" x14ac:dyDescent="0.2">
      <c r="A54" s="646" t="s">
        <v>468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36">
        <v>76580</v>
      </c>
      <c r="L54" s="336"/>
      <c r="M54" s="336"/>
      <c r="N54" s="336"/>
      <c r="O54" s="336"/>
      <c r="P54" s="336"/>
    </row>
    <row r="55" spans="1:17" x14ac:dyDescent="0.2">
      <c r="A55" s="646" t="s">
        <v>469</v>
      </c>
      <c r="B55" s="645"/>
      <c r="C55" s="645"/>
      <c r="D55" s="645"/>
      <c r="E55" s="645"/>
      <c r="F55" s="645"/>
      <c r="G55" s="645"/>
      <c r="H55" s="645"/>
      <c r="I55" s="645"/>
      <c r="J55" s="645"/>
      <c r="K55" s="336">
        <v>449906</v>
      </c>
      <c r="L55" s="336"/>
      <c r="M55" s="336"/>
      <c r="N55" s="336"/>
      <c r="O55" s="336"/>
      <c r="P55" s="336"/>
    </row>
    <row r="56" spans="1:17" x14ac:dyDescent="0.2">
      <c r="A56" s="646" t="s">
        <v>470</v>
      </c>
      <c r="B56" s="645"/>
      <c r="C56" s="645"/>
      <c r="D56" s="645"/>
      <c r="E56" s="645"/>
      <c r="F56" s="645"/>
      <c r="G56" s="645"/>
      <c r="H56" s="645"/>
      <c r="I56" s="645"/>
      <c r="J56" s="645"/>
      <c r="K56" s="336">
        <v>482479</v>
      </c>
      <c r="L56" s="336"/>
      <c r="M56" s="336"/>
      <c r="N56" s="336"/>
      <c r="O56" s="336"/>
      <c r="P56" s="336"/>
    </row>
    <row r="57" spans="1:17" x14ac:dyDescent="0.2">
      <c r="A57" s="646" t="s">
        <v>471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336">
        <v>264652</v>
      </c>
      <c r="L57" s="336"/>
      <c r="M57" s="336"/>
      <c r="N57" s="336"/>
      <c r="O57" s="336"/>
      <c r="P57" s="336"/>
    </row>
    <row r="58" spans="1:17" x14ac:dyDescent="0.2">
      <c r="A58" s="646" t="str">
        <f>'кс2-20'!A229:J229</f>
        <v xml:space="preserve">  ВСЕГО по акту</v>
      </c>
      <c r="B58" s="645"/>
      <c r="C58" s="645"/>
      <c r="D58" s="645"/>
      <c r="E58" s="645"/>
      <c r="F58" s="645"/>
      <c r="G58" s="645"/>
      <c r="H58" s="645"/>
      <c r="I58" s="645"/>
      <c r="J58" s="645"/>
      <c r="K58" s="336">
        <f>K51</f>
        <v>2287095</v>
      </c>
      <c r="L58" s="336"/>
      <c r="M58" s="336"/>
      <c r="N58" s="336"/>
      <c r="O58" s="336"/>
      <c r="P58" s="336"/>
    </row>
    <row r="59" spans="1:17" x14ac:dyDescent="0.2">
      <c r="A59" s="646" t="s">
        <v>348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1">
        <f>ROUND(K58*1.1532377,2)</f>
        <v>2637564.1800000002</v>
      </c>
      <c r="L59" s="336"/>
      <c r="M59" s="336"/>
      <c r="N59" s="336"/>
      <c r="O59" s="336"/>
      <c r="P59" s="336"/>
    </row>
    <row r="60" spans="1:17" x14ac:dyDescent="0.2">
      <c r="A60" s="646" t="s">
        <v>349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1">
        <f>ROUND(K59*0.845,2)</f>
        <v>2228741.73</v>
      </c>
      <c r="L60" s="336"/>
      <c r="M60" s="336"/>
      <c r="N60" s="336"/>
      <c r="O60" s="336"/>
      <c r="P60" s="336"/>
    </row>
    <row r="61" spans="1:17" ht="12.75" customHeight="1" x14ac:dyDescent="0.2">
      <c r="A61" s="644" t="s">
        <v>48</v>
      </c>
      <c r="B61" s="645"/>
      <c r="C61" s="645"/>
      <c r="D61" s="645"/>
      <c r="E61" s="645"/>
      <c r="F61" s="645"/>
      <c r="G61" s="645"/>
      <c r="H61" s="645"/>
      <c r="I61" s="645"/>
      <c r="J61" s="645"/>
      <c r="K61" s="61">
        <f>ROUND(K60*0.2,2)</f>
        <v>445748.35</v>
      </c>
      <c r="L61" s="336"/>
      <c r="M61" s="336"/>
      <c r="N61" s="336"/>
      <c r="O61" s="336"/>
      <c r="P61" s="336"/>
    </row>
    <row r="62" spans="1:17" ht="12.75" customHeight="1" x14ac:dyDescent="0.2">
      <c r="A62" s="644" t="s">
        <v>514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1">
        <f>K60+K61</f>
        <v>2674490.08</v>
      </c>
      <c r="L62" s="336"/>
      <c r="M62" s="336"/>
      <c r="N62" s="336"/>
      <c r="O62" s="336"/>
      <c r="P62" s="336"/>
    </row>
    <row r="64" spans="1:17" x14ac:dyDescent="0.2">
      <c r="B64" s="307"/>
      <c r="C64" s="122" t="s">
        <v>506</v>
      </c>
      <c r="D64" s="123"/>
      <c r="E64" s="124"/>
      <c r="F64" s="271"/>
      <c r="G64" s="271"/>
      <c r="H64" s="271"/>
      <c r="I64" s="271"/>
      <c r="J64" s="271"/>
      <c r="K64" s="271"/>
      <c r="L64" s="271"/>
      <c r="M64" s="271"/>
      <c r="N64" s="271"/>
      <c r="Q64" s="298"/>
    </row>
    <row r="65" spans="2:17" x14ac:dyDescent="0.2">
      <c r="B65" s="307"/>
      <c r="C65" s="122"/>
      <c r="D65" s="123"/>
      <c r="E65" s="124"/>
      <c r="F65" s="271"/>
      <c r="G65" s="271"/>
      <c r="H65" s="271"/>
      <c r="I65" s="271"/>
      <c r="J65" s="271"/>
      <c r="K65" s="271"/>
      <c r="L65" s="271"/>
      <c r="M65" s="271"/>
      <c r="N65" s="271"/>
      <c r="Q65" s="298"/>
    </row>
    <row r="66" spans="2:17" x14ac:dyDescent="0.2">
      <c r="B66" s="307"/>
      <c r="C66" s="122" t="s">
        <v>505</v>
      </c>
      <c r="D66" s="123"/>
      <c r="E66" s="124"/>
      <c r="F66" s="271"/>
      <c r="G66" s="271"/>
      <c r="H66" s="271"/>
      <c r="I66" s="271"/>
      <c r="J66" s="271"/>
      <c r="K66" s="271"/>
      <c r="L66" s="271"/>
      <c r="M66" s="271"/>
      <c r="N66" s="271"/>
      <c r="Q66" s="298"/>
    </row>
    <row r="67" spans="2:17" x14ac:dyDescent="0.2">
      <c r="B67" s="307"/>
      <c r="C67" s="304"/>
      <c r="D67" s="295"/>
      <c r="E67" s="296"/>
      <c r="F67" s="297"/>
      <c r="Q67" s="298"/>
    </row>
    <row r="68" spans="2:17" x14ac:dyDescent="0.2">
      <c r="B68" s="307"/>
      <c r="C68" s="304"/>
      <c r="D68" s="295"/>
      <c r="E68" s="296"/>
      <c r="F68" s="297"/>
      <c r="Q68" s="298"/>
    </row>
    <row r="69" spans="2:17" x14ac:dyDescent="0.2">
      <c r="B69" s="307"/>
      <c r="C69" s="304"/>
      <c r="D69" s="295"/>
      <c r="E69" s="296"/>
      <c r="F69" s="297"/>
      <c r="Q69" s="298"/>
    </row>
    <row r="70" spans="2:17" x14ac:dyDescent="0.2">
      <c r="B70" s="307"/>
      <c r="C70" s="304"/>
      <c r="D70" s="295"/>
      <c r="E70" s="296"/>
      <c r="F70" s="297"/>
      <c r="Q70" s="298"/>
    </row>
    <row r="71" spans="2:17" x14ac:dyDescent="0.2">
      <c r="B71" s="307"/>
      <c r="C71" s="304"/>
      <c r="D71" s="295"/>
      <c r="E71" s="296"/>
      <c r="F71" s="297"/>
      <c r="Q71" s="298"/>
    </row>
    <row r="72" spans="2:17" x14ac:dyDescent="0.2">
      <c r="B72" s="642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</row>
    <row r="73" spans="2:17" x14ac:dyDescent="0.2">
      <c r="B73" s="640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  <c r="Q73" s="641"/>
    </row>
    <row r="74" spans="2:17" x14ac:dyDescent="0.2">
      <c r="B74" s="307"/>
      <c r="C74" s="304"/>
      <c r="D74" s="295"/>
      <c r="E74" s="296"/>
      <c r="F74" s="297"/>
      <c r="Q74" s="298"/>
    </row>
    <row r="75" spans="2:17" x14ac:dyDescent="0.2">
      <c r="B75" s="642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</row>
    <row r="76" spans="2:17" x14ac:dyDescent="0.2">
      <c r="B76" s="307"/>
      <c r="C76" s="304"/>
      <c r="D76" s="295"/>
      <c r="E76" s="296"/>
      <c r="F76" s="297"/>
      <c r="Q76" s="298"/>
    </row>
    <row r="77" spans="2:17" x14ac:dyDescent="0.2">
      <c r="B77" s="307"/>
      <c r="C77" s="304"/>
      <c r="D77" s="295"/>
      <c r="E77" s="296"/>
      <c r="F77" s="297"/>
      <c r="Q77" s="298"/>
    </row>
    <row r="78" spans="2:17" x14ac:dyDescent="0.2">
      <c r="B78" s="307"/>
      <c r="C78" s="304"/>
      <c r="D78" s="295"/>
      <c r="E78" s="296"/>
      <c r="F78" s="297"/>
      <c r="Q78" s="298"/>
    </row>
    <row r="79" spans="2:17" x14ac:dyDescent="0.2">
      <c r="B79" s="307"/>
      <c r="C79" s="304"/>
      <c r="D79" s="295"/>
      <c r="E79" s="296"/>
      <c r="F79" s="297"/>
      <c r="Q79" s="298"/>
    </row>
    <row r="80" spans="2:17" x14ac:dyDescent="0.2">
      <c r="B80" s="642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</row>
    <row r="81" spans="2:17" x14ac:dyDescent="0.2">
      <c r="B81" s="640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</row>
    <row r="82" spans="2:17" x14ac:dyDescent="0.2">
      <c r="B82" s="307"/>
      <c r="C82" s="304"/>
      <c r="D82" s="295"/>
      <c r="E82" s="296"/>
      <c r="F82" s="297"/>
      <c r="Q82" s="298"/>
    </row>
    <row r="83" spans="2:17" x14ac:dyDescent="0.2">
      <c r="B83" s="642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</row>
    <row r="84" spans="2:17" x14ac:dyDescent="0.2">
      <c r="B84" s="307"/>
      <c r="C84" s="304"/>
      <c r="D84" s="295"/>
      <c r="E84" s="296"/>
      <c r="F84" s="297"/>
      <c r="Q84" s="298"/>
    </row>
    <row r="85" spans="2:17" x14ac:dyDescent="0.2">
      <c r="B85" s="307"/>
      <c r="C85" s="304"/>
      <c r="D85" s="295"/>
      <c r="E85" s="296"/>
      <c r="F85" s="297"/>
      <c r="Q85" s="298"/>
    </row>
    <row r="86" spans="2:17" x14ac:dyDescent="0.2">
      <c r="B86" s="642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</row>
    <row r="87" spans="2:17" x14ac:dyDescent="0.2">
      <c r="B87" s="640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</row>
  </sheetData>
  <mergeCells count="76"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B10:G12"/>
    <mergeCell ref="M12:P1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L27:L28"/>
    <mergeCell ref="M27:M28"/>
    <mergeCell ref="N27:N28"/>
    <mergeCell ref="A30:P30"/>
    <mergeCell ref="A31:P31"/>
    <mergeCell ref="I27:I28"/>
    <mergeCell ref="J27:J28"/>
    <mergeCell ref="B72:Q7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51:J51"/>
    <mergeCell ref="A52:J52"/>
    <mergeCell ref="A50:J50"/>
    <mergeCell ref="A48:J48"/>
    <mergeCell ref="A49:P49"/>
    <mergeCell ref="A44:J44"/>
    <mergeCell ref="A45:P45"/>
    <mergeCell ref="A47:J47"/>
    <mergeCell ref="A39:P39"/>
    <mergeCell ref="A43:J43"/>
    <mergeCell ref="B87:Q87"/>
    <mergeCell ref="B73:Q73"/>
    <mergeCell ref="B75:Q75"/>
    <mergeCell ref="B80:Q80"/>
    <mergeCell ref="B81:Q81"/>
    <mergeCell ref="B83:Q83"/>
    <mergeCell ref="B86:Q86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10" zoomScaleNormal="100" zoomScaleSheetLayoutView="100" workbookViewId="0">
      <selection activeCell="M60" sqref="M60"/>
    </sheetView>
  </sheetViews>
  <sheetFormatPr defaultColWidth="8.5703125" defaultRowHeight="12" x14ac:dyDescent="0.2"/>
  <cols>
    <col min="1" max="1" width="8.5703125" style="347" customWidth="1"/>
    <col min="2" max="2" width="9.140625" style="347" customWidth="1"/>
    <col min="3" max="3" width="32.140625" style="347" customWidth="1"/>
    <col min="4" max="4" width="9.140625" style="347" customWidth="1"/>
    <col min="5" max="5" width="14.28515625" style="347" customWidth="1"/>
    <col min="6" max="6" width="13.42578125" style="347" customWidth="1"/>
    <col min="7" max="7" width="22.85546875" style="347" customWidth="1"/>
    <col min="8" max="8" width="16.85546875" style="347" hidden="1" customWidth="1"/>
    <col min="9" max="9" width="14.5703125" style="347" hidden="1" customWidth="1"/>
    <col min="10" max="10" width="12.42578125" style="347" customWidth="1"/>
    <col min="11" max="11" width="13.42578125" style="347" customWidth="1"/>
    <col min="12" max="255" width="9.140625" style="347" customWidth="1"/>
    <col min="256" max="16384" width="8.5703125" style="347"/>
  </cols>
  <sheetData>
    <row r="1" spans="1:7" x14ac:dyDescent="0.2">
      <c r="E1" s="415" t="s">
        <v>475</v>
      </c>
    </row>
    <row r="2" spans="1:7" x14ac:dyDescent="0.2">
      <c r="E2" s="415" t="s">
        <v>476</v>
      </c>
    </row>
    <row r="3" spans="1:7" x14ac:dyDescent="0.2">
      <c r="E3" s="415" t="s">
        <v>477</v>
      </c>
    </row>
    <row r="4" spans="1:7" x14ac:dyDescent="0.2">
      <c r="G4" s="416" t="s">
        <v>53</v>
      </c>
    </row>
    <row r="5" spans="1:7" x14ac:dyDescent="0.2">
      <c r="E5" s="742" t="s">
        <v>54</v>
      </c>
      <c r="F5" s="743"/>
      <c r="G5" s="417" t="s">
        <v>55</v>
      </c>
    </row>
    <row r="6" spans="1:7" x14ac:dyDescent="0.2">
      <c r="A6" s="418" t="s">
        <v>478</v>
      </c>
      <c r="B6" s="419"/>
      <c r="C6" s="418"/>
      <c r="D6" s="418"/>
      <c r="E6" s="418"/>
      <c r="F6" s="420"/>
      <c r="G6" s="421"/>
    </row>
    <row r="7" spans="1:7" s="194" customFormat="1" ht="54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48.75" customHeight="1" x14ac:dyDescent="0.2">
      <c r="A8" s="723" t="s">
        <v>2486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4" customFormat="1" ht="18" customHeight="1" x14ac:dyDescent="0.2">
      <c r="A9" s="723" t="s">
        <v>479</v>
      </c>
      <c r="B9" s="723"/>
      <c r="C9" s="723"/>
      <c r="D9" s="723"/>
      <c r="E9" s="723"/>
      <c r="F9" s="744"/>
      <c r="G9" s="422"/>
    </row>
    <row r="10" spans="1:7" s="194" customFormat="1" ht="36" customHeight="1" x14ac:dyDescent="0.2">
      <c r="A10" s="723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3"/>
      <c r="C10" s="723"/>
      <c r="D10" s="723"/>
      <c r="E10" s="723"/>
      <c r="F10" s="723"/>
      <c r="G10" s="423"/>
    </row>
    <row r="11" spans="1:7" ht="25.5" customHeight="1" x14ac:dyDescent="0.2">
      <c r="A11" s="741"/>
      <c r="B11" s="741"/>
      <c r="C11" s="741"/>
      <c r="D11" s="741"/>
      <c r="E11" s="741"/>
      <c r="F11" s="741"/>
      <c r="G11" s="423"/>
    </row>
    <row r="12" spans="1:7" ht="13.15" customHeight="1" x14ac:dyDescent="0.2">
      <c r="A12" s="206"/>
      <c r="B12" s="424"/>
      <c r="C12" s="425"/>
      <c r="D12" s="206"/>
      <c r="E12" s="206"/>
      <c r="F12" s="425" t="s">
        <v>60</v>
      </c>
      <c r="G12" s="361"/>
    </row>
    <row r="13" spans="1:7" x14ac:dyDescent="0.2">
      <c r="A13" s="237"/>
      <c r="B13" s="424"/>
      <c r="C13" s="736" t="s">
        <v>480</v>
      </c>
      <c r="D13" s="736"/>
      <c r="E13" s="737"/>
      <c r="F13" s="426" t="s">
        <v>62</v>
      </c>
      <c r="G13" s="427" t="str">
        <f>'[3]КС2-1.'!M12</f>
        <v>401849</v>
      </c>
    </row>
    <row r="14" spans="1:7" x14ac:dyDescent="0.2">
      <c r="A14" s="206"/>
      <c r="B14" s="424"/>
      <c r="C14" s="425"/>
      <c r="D14" s="206"/>
      <c r="E14" s="206"/>
      <c r="F14" s="428" t="s">
        <v>63</v>
      </c>
      <c r="G14" s="429" t="s">
        <v>503</v>
      </c>
    </row>
    <row r="15" spans="1:7" x14ac:dyDescent="0.2">
      <c r="A15" s="430"/>
      <c r="B15" s="430"/>
      <c r="C15" s="430"/>
      <c r="D15" s="430"/>
      <c r="E15" s="430"/>
      <c r="F15" s="430"/>
      <c r="G15" s="430"/>
    </row>
    <row r="16" spans="1:7" ht="18.75" customHeight="1" x14ac:dyDescent="0.2">
      <c r="A16" s="430"/>
      <c r="B16" s="430"/>
      <c r="C16" s="431"/>
      <c r="D16" s="738" t="s">
        <v>481</v>
      </c>
      <c r="E16" s="739" t="s">
        <v>66</v>
      </c>
      <c r="F16" s="734" t="s">
        <v>67</v>
      </c>
      <c r="G16" s="734"/>
    </row>
    <row r="17" spans="1:8" ht="24.75" customHeight="1" x14ac:dyDescent="0.2">
      <c r="A17" s="430"/>
      <c r="B17" s="432"/>
      <c r="C17" s="431"/>
      <c r="D17" s="738"/>
      <c r="E17" s="740"/>
      <c r="F17" s="428" t="s">
        <v>68</v>
      </c>
      <c r="G17" s="428" t="s">
        <v>69</v>
      </c>
    </row>
    <row r="18" spans="1:8" x14ac:dyDescent="0.2">
      <c r="A18" s="430"/>
      <c r="B18" s="430"/>
      <c r="C18" s="433"/>
      <c r="D18" s="434">
        <v>6</v>
      </c>
      <c r="E18" s="435" t="s">
        <v>2815</v>
      </c>
      <c r="F18" s="436" t="s">
        <v>2499</v>
      </c>
      <c r="G18" s="436" t="s">
        <v>2815</v>
      </c>
    </row>
    <row r="19" spans="1:8" x14ac:dyDescent="0.2">
      <c r="A19" s="430"/>
      <c r="B19" s="430"/>
      <c r="C19" s="437" t="s">
        <v>482</v>
      </c>
      <c r="D19" s="430"/>
      <c r="E19" s="430"/>
      <c r="F19" s="430"/>
      <c r="G19" s="430"/>
    </row>
    <row r="20" spans="1:8" x14ac:dyDescent="0.2">
      <c r="A20" s="430"/>
      <c r="B20" s="430"/>
      <c r="C20" s="438" t="s">
        <v>483</v>
      </c>
      <c r="D20" s="430"/>
      <c r="E20" s="430"/>
      <c r="F20" s="430"/>
      <c r="G20" s="430"/>
    </row>
    <row r="21" spans="1:8" ht="13.15" customHeight="1" x14ac:dyDescent="0.2">
      <c r="A21" s="738" t="s">
        <v>484</v>
      </c>
      <c r="B21" s="738" t="s">
        <v>485</v>
      </c>
      <c r="C21" s="738"/>
      <c r="D21" s="738" t="s">
        <v>53</v>
      </c>
      <c r="E21" s="738" t="s">
        <v>486</v>
      </c>
      <c r="F21" s="738"/>
      <c r="G21" s="738"/>
    </row>
    <row r="22" spans="1:8" ht="48" x14ac:dyDescent="0.2">
      <c r="A22" s="738"/>
      <c r="B22" s="738"/>
      <c r="C22" s="738"/>
      <c r="D22" s="738"/>
      <c r="E22" s="439" t="s">
        <v>487</v>
      </c>
      <c r="F22" s="439" t="s">
        <v>488</v>
      </c>
      <c r="G22" s="439" t="s">
        <v>489</v>
      </c>
    </row>
    <row r="23" spans="1:8" ht="13.15" customHeight="1" x14ac:dyDescent="0.2">
      <c r="A23" s="440">
        <v>1</v>
      </c>
      <c r="B23" s="734">
        <v>2</v>
      </c>
      <c r="C23" s="734"/>
      <c r="D23" s="428">
        <v>3</v>
      </c>
      <c r="E23" s="439">
        <v>4</v>
      </c>
      <c r="F23" s="439">
        <v>5</v>
      </c>
      <c r="G23" s="439">
        <v>6</v>
      </c>
    </row>
    <row r="24" spans="1:8" ht="36" customHeight="1" x14ac:dyDescent="0.2">
      <c r="A24" s="428"/>
      <c r="B24" s="735" t="s">
        <v>490</v>
      </c>
      <c r="C24" s="735"/>
      <c r="D24" s="441"/>
      <c r="E24" s="442">
        <f>SUM(E26:E50)</f>
        <v>30785423.633189522</v>
      </c>
      <c r="F24" s="442">
        <f>SUM(F26:F50)</f>
        <v>30785423.633189522</v>
      </c>
      <c r="G24" s="442">
        <f>SUM(G26:G50)</f>
        <v>2037475.0499999998</v>
      </c>
      <c r="H24" s="442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">
      <c r="A25" s="428"/>
      <c r="B25" s="735" t="s">
        <v>491</v>
      </c>
      <c r="C25" s="735"/>
      <c r="D25" s="441"/>
      <c r="E25" s="442"/>
      <c r="F25" s="442"/>
      <c r="G25" s="443"/>
      <c r="H25" s="346"/>
    </row>
    <row r="26" spans="1:8" x14ac:dyDescent="0.2">
      <c r="A26" s="361">
        <v>1</v>
      </c>
      <c r="B26" s="731" t="s">
        <v>492</v>
      </c>
      <c r="C26" s="731"/>
      <c r="D26" s="343"/>
      <c r="E26" s="344">
        <v>565697.81000000006</v>
      </c>
      <c r="F26" s="344">
        <v>565697.81000000006</v>
      </c>
      <c r="G26" s="345"/>
      <c r="H26" s="346"/>
    </row>
    <row r="27" spans="1:8" x14ac:dyDescent="0.2">
      <c r="A27" s="361">
        <v>2</v>
      </c>
      <c r="B27" s="731" t="s">
        <v>493</v>
      </c>
      <c r="C27" s="731"/>
      <c r="D27" s="343"/>
      <c r="E27" s="344">
        <v>1620714.2</v>
      </c>
      <c r="F27" s="344">
        <v>1620714.2</v>
      </c>
      <c r="G27" s="345"/>
      <c r="H27" s="346"/>
    </row>
    <row r="28" spans="1:8" x14ac:dyDescent="0.2">
      <c r="A28" s="361">
        <v>3</v>
      </c>
      <c r="B28" s="731" t="s">
        <v>1090</v>
      </c>
      <c r="C28" s="731"/>
      <c r="D28" s="343"/>
      <c r="E28" s="344">
        <v>2102225.21</v>
      </c>
      <c r="F28" s="344">
        <v>2102225.21</v>
      </c>
      <c r="G28" s="345"/>
      <c r="H28" s="346"/>
    </row>
    <row r="29" spans="1:8" x14ac:dyDescent="0.2">
      <c r="A29" s="361">
        <v>4</v>
      </c>
      <c r="B29" s="731" t="s">
        <v>1091</v>
      </c>
      <c r="C29" s="731"/>
      <c r="D29" s="343"/>
      <c r="E29" s="344">
        <v>7783798.3499999996</v>
      </c>
      <c r="F29" s="344">
        <v>7783798.3499999996</v>
      </c>
      <c r="G29" s="345"/>
      <c r="H29" s="346"/>
    </row>
    <row r="30" spans="1:8" x14ac:dyDescent="0.2">
      <c r="A30" s="361">
        <v>5</v>
      </c>
      <c r="B30" s="731" t="s">
        <v>1092</v>
      </c>
      <c r="C30" s="731"/>
      <c r="D30" s="343"/>
      <c r="E30" s="344">
        <v>167417.64000000001</v>
      </c>
      <c r="F30" s="344">
        <v>167417.64000000001</v>
      </c>
      <c r="G30" s="345"/>
      <c r="H30" s="346"/>
    </row>
    <row r="31" spans="1:8" x14ac:dyDescent="0.2">
      <c r="A31" s="361">
        <v>6</v>
      </c>
      <c r="B31" s="731" t="s">
        <v>1093</v>
      </c>
      <c r="C31" s="731"/>
      <c r="D31" s="343"/>
      <c r="E31" s="344">
        <v>572002.73</v>
      </c>
      <c r="F31" s="344">
        <v>572002.73</v>
      </c>
      <c r="G31" s="345"/>
      <c r="H31" s="346"/>
    </row>
    <row r="32" spans="1:8" x14ac:dyDescent="0.2">
      <c r="A32" s="361">
        <v>7</v>
      </c>
      <c r="B32" s="731" t="s">
        <v>1094</v>
      </c>
      <c r="C32" s="731"/>
      <c r="D32" s="343"/>
      <c r="E32" s="344">
        <v>137391.79</v>
      </c>
      <c r="F32" s="344">
        <v>137391.79</v>
      </c>
      <c r="G32" s="345"/>
      <c r="H32" s="346"/>
    </row>
    <row r="33" spans="1:10" ht="15" customHeight="1" x14ac:dyDescent="0.2">
      <c r="A33" s="361">
        <v>8</v>
      </c>
      <c r="B33" s="731" t="s">
        <v>1095</v>
      </c>
      <c r="C33" s="731"/>
      <c r="D33" s="343"/>
      <c r="E33" s="344">
        <v>2848522.5305927196</v>
      </c>
      <c r="F33" s="344">
        <v>2848522.5305927196</v>
      </c>
      <c r="G33" s="345"/>
      <c r="H33" s="346"/>
    </row>
    <row r="34" spans="1:10" x14ac:dyDescent="0.2">
      <c r="A34" s="361">
        <v>9</v>
      </c>
      <c r="B34" s="731" t="s">
        <v>1528</v>
      </c>
      <c r="C34" s="731"/>
      <c r="D34" s="343"/>
      <c r="E34" s="344">
        <v>592614.08391334501</v>
      </c>
      <c r="F34" s="344">
        <v>592614.08391334501</v>
      </c>
      <c r="G34" s="348"/>
      <c r="H34" s="346"/>
    </row>
    <row r="35" spans="1:10" x14ac:dyDescent="0.2">
      <c r="A35" s="361">
        <v>10</v>
      </c>
      <c r="B35" s="731" t="s">
        <v>1529</v>
      </c>
      <c r="C35" s="731"/>
      <c r="D35" s="343"/>
      <c r="E35" s="344">
        <v>445184.11868345994</v>
      </c>
      <c r="F35" s="344">
        <v>445184.11868345994</v>
      </c>
      <c r="G35" s="348"/>
      <c r="H35" s="346"/>
    </row>
    <row r="36" spans="1:10" x14ac:dyDescent="0.2">
      <c r="A36" s="361">
        <v>11</v>
      </c>
      <c r="B36" s="731" t="s">
        <v>1530</v>
      </c>
      <c r="C36" s="731"/>
      <c r="D36" s="343"/>
      <c r="E36" s="344">
        <v>330242.90000000002</v>
      </c>
      <c r="F36" s="344">
        <v>330242.90000000002</v>
      </c>
      <c r="G36" s="348"/>
      <c r="H36" s="346"/>
    </row>
    <row r="37" spans="1:10" x14ac:dyDescent="0.2">
      <c r="A37" s="361">
        <v>12</v>
      </c>
      <c r="B37" s="731" t="s">
        <v>1531</v>
      </c>
      <c r="C37" s="731"/>
      <c r="D37" s="343"/>
      <c r="E37" s="344">
        <v>37757.74</v>
      </c>
      <c r="F37" s="344">
        <v>37757.74</v>
      </c>
      <c r="G37" s="349"/>
      <c r="H37" s="346"/>
    </row>
    <row r="38" spans="1:10" x14ac:dyDescent="0.2">
      <c r="A38" s="361">
        <v>13</v>
      </c>
      <c r="B38" s="731" t="s">
        <v>2198</v>
      </c>
      <c r="C38" s="731"/>
      <c r="D38" s="343"/>
      <c r="E38" s="344">
        <v>2747748.89</v>
      </c>
      <c r="F38" s="344">
        <v>2747748.89</v>
      </c>
      <c r="G38" s="349"/>
      <c r="H38" s="346"/>
    </row>
    <row r="39" spans="1:10" x14ac:dyDescent="0.2">
      <c r="A39" s="361">
        <v>14</v>
      </c>
      <c r="B39" s="731" t="s">
        <v>2199</v>
      </c>
      <c r="C39" s="731"/>
      <c r="D39" s="343"/>
      <c r="E39" s="344">
        <v>120706.64</v>
      </c>
      <c r="F39" s="344">
        <v>120706.64</v>
      </c>
      <c r="G39" s="349"/>
      <c r="H39" s="346"/>
    </row>
    <row r="40" spans="1:10" x14ac:dyDescent="0.2">
      <c r="A40" s="361">
        <v>15</v>
      </c>
      <c r="B40" s="731" t="s">
        <v>2200</v>
      </c>
      <c r="C40" s="731"/>
      <c r="D40" s="343"/>
      <c r="E40" s="344">
        <v>1338151.3599999999</v>
      </c>
      <c r="F40" s="344">
        <v>1338151.3599999999</v>
      </c>
      <c r="G40" s="349"/>
      <c r="H40" s="346"/>
    </row>
    <row r="41" spans="1:10" x14ac:dyDescent="0.2">
      <c r="A41" s="361">
        <v>16</v>
      </c>
      <c r="B41" s="731" t="s">
        <v>2201</v>
      </c>
      <c r="C41" s="731"/>
      <c r="D41" s="343"/>
      <c r="E41" s="344">
        <v>41399.83</v>
      </c>
      <c r="F41" s="344">
        <v>41399.83</v>
      </c>
      <c r="G41" s="349"/>
      <c r="H41" s="346"/>
    </row>
    <row r="42" spans="1:10" x14ac:dyDescent="0.2">
      <c r="A42" s="361">
        <v>17</v>
      </c>
      <c r="B42" s="731" t="s">
        <v>2202</v>
      </c>
      <c r="C42" s="731"/>
      <c r="D42" s="343"/>
      <c r="E42" s="344">
        <v>84888.78</v>
      </c>
      <c r="F42" s="344">
        <v>84888.78</v>
      </c>
      <c r="G42" s="349"/>
      <c r="H42" s="346"/>
    </row>
    <row r="43" spans="1:10" x14ac:dyDescent="0.2">
      <c r="A43" s="361">
        <v>18</v>
      </c>
      <c r="B43" s="731" t="s">
        <v>2203</v>
      </c>
      <c r="C43" s="731"/>
      <c r="D43" s="343"/>
      <c r="E43" s="344">
        <v>1497450.09</v>
      </c>
      <c r="F43" s="344">
        <v>1497450.09</v>
      </c>
      <c r="G43" s="349"/>
      <c r="H43" s="346"/>
    </row>
    <row r="44" spans="1:10" x14ac:dyDescent="0.2">
      <c r="A44" s="361">
        <v>19</v>
      </c>
      <c r="B44" s="731" t="s">
        <v>2204</v>
      </c>
      <c r="C44" s="731"/>
      <c r="D44" s="343"/>
      <c r="E44" s="344">
        <v>1814028.45</v>
      </c>
      <c r="F44" s="344">
        <v>1814028.45</v>
      </c>
      <c r="G44" s="349"/>
      <c r="H44" s="346"/>
    </row>
    <row r="45" spans="1:10" x14ac:dyDescent="0.2">
      <c r="A45" s="361">
        <v>20</v>
      </c>
      <c r="B45" s="731" t="s">
        <v>2484</v>
      </c>
      <c r="C45" s="731"/>
      <c r="D45" s="343"/>
      <c r="E45" s="344">
        <v>1671263.71</v>
      </c>
      <c r="F45" s="344">
        <v>1671263.71</v>
      </c>
      <c r="G45" s="349"/>
      <c r="H45" s="346"/>
    </row>
    <row r="46" spans="1:10" x14ac:dyDescent="0.2">
      <c r="A46" s="361">
        <v>21</v>
      </c>
      <c r="B46" s="731" t="s">
        <v>2485</v>
      </c>
      <c r="C46" s="731"/>
      <c r="D46" s="343"/>
      <c r="E46" s="344">
        <v>2228741.73</v>
      </c>
      <c r="F46" s="344">
        <v>2228741.73</v>
      </c>
      <c r="G46" s="349"/>
      <c r="H46" s="346"/>
    </row>
    <row r="47" spans="1:10" x14ac:dyDescent="0.2">
      <c r="A47" s="361">
        <v>22</v>
      </c>
      <c r="B47" s="731" t="s">
        <v>2525</v>
      </c>
      <c r="C47" s="731"/>
      <c r="D47" s="343"/>
      <c r="E47" s="344">
        <f t="shared" ref="E47:F49" si="0">F47</f>
        <v>966230.98</v>
      </c>
      <c r="F47" s="344">
        <f t="shared" si="0"/>
        <v>966230.98</v>
      </c>
      <c r="G47" s="365">
        <f>'кс2-22'!K67</f>
        <v>966230.98</v>
      </c>
      <c r="H47" s="346"/>
      <c r="J47" s="346">
        <f>'кс2-22'!K67</f>
        <v>966230.98</v>
      </c>
    </row>
    <row r="48" spans="1:10" x14ac:dyDescent="0.2">
      <c r="A48" s="361">
        <v>24</v>
      </c>
      <c r="B48" s="731" t="s">
        <v>2526</v>
      </c>
      <c r="C48" s="731"/>
      <c r="D48" s="343"/>
      <c r="E48" s="344">
        <f t="shared" si="0"/>
        <v>107761.23</v>
      </c>
      <c r="F48" s="344">
        <f t="shared" si="0"/>
        <v>107761.23</v>
      </c>
      <c r="G48" s="365">
        <f>'кс2-23.'!K62</f>
        <v>107761.23</v>
      </c>
      <c r="H48" s="346"/>
      <c r="J48" s="346">
        <f>'кс2-23.'!K62</f>
        <v>107761.23</v>
      </c>
    </row>
    <row r="49" spans="1:11" x14ac:dyDescent="0.2">
      <c r="A49" s="361">
        <v>25</v>
      </c>
      <c r="B49" s="731" t="s">
        <v>2527</v>
      </c>
      <c r="C49" s="731"/>
      <c r="D49" s="343"/>
      <c r="E49" s="344">
        <f t="shared" si="0"/>
        <v>178587.11</v>
      </c>
      <c r="F49" s="344">
        <f t="shared" si="0"/>
        <v>178587.11</v>
      </c>
      <c r="G49" s="365">
        <f>'кс2-24.'!K99</f>
        <v>178587.11</v>
      </c>
      <c r="H49" s="346"/>
      <c r="J49" s="346">
        <f>'кс2-24.'!K99</f>
        <v>178587.11</v>
      </c>
    </row>
    <row r="50" spans="1:11" x14ac:dyDescent="0.2">
      <c r="A50" s="361">
        <v>26</v>
      </c>
      <c r="B50" s="731" t="s">
        <v>2528</v>
      </c>
      <c r="C50" s="731"/>
      <c r="D50" s="343"/>
      <c r="E50" s="344">
        <f t="shared" ref="E50:F50" si="1">F50</f>
        <v>784895.73</v>
      </c>
      <c r="F50" s="344">
        <f t="shared" si="1"/>
        <v>784895.73</v>
      </c>
      <c r="G50" s="365">
        <f>'кс2-25..'!K160</f>
        <v>784895.73</v>
      </c>
      <c r="H50" s="346"/>
      <c r="J50" s="346">
        <f>'кс2-25..'!K160</f>
        <v>784895.73</v>
      </c>
    </row>
    <row r="51" spans="1:11" ht="13.5" customHeight="1" x14ac:dyDescent="0.2">
      <c r="A51" s="362"/>
      <c r="B51" s="362"/>
      <c r="C51" s="362"/>
      <c r="D51" s="363"/>
      <c r="E51" s="364"/>
      <c r="F51" s="444" t="s">
        <v>494</v>
      </c>
      <c r="G51" s="348">
        <f>SUM(G33:G50)</f>
        <v>2037475.0499999998</v>
      </c>
      <c r="H51" s="346">
        <f>'[3]КС2-3'!K85+'[3]КС2-4'!K193+'[3]КС2-5'!K55+'[3]КС2-6'!K48+'[3]КС2-7'!K76+'[3]КС2-8'!K71</f>
        <v>11266491.91</v>
      </c>
      <c r="I51" s="445">
        <f>'кс2-13'!K107+'кс2-14'!K77+'кс2-15'!K120+'кс2-16'!K54+'кс2-17'!K65+'кс2-18'!K200+'кс2-19'!K128</f>
        <v>7644374.040000001</v>
      </c>
      <c r="J51" s="346">
        <f>SUM(J47:J50)</f>
        <v>2037475.0499999998</v>
      </c>
      <c r="K51" s="346"/>
    </row>
    <row r="52" spans="1:11" x14ac:dyDescent="0.2">
      <c r="A52" s="206"/>
      <c r="B52" s="206"/>
      <c r="C52" s="206"/>
      <c r="D52" s="446"/>
      <c r="E52" s="425"/>
      <c r="F52" s="447" t="s">
        <v>495</v>
      </c>
      <c r="G52" s="448">
        <f>ROUND(G51*0.2,2)</f>
        <v>407495.01</v>
      </c>
      <c r="H52" s="346">
        <f>'[3]КС2-3'!K86+'[3]КС2-4'!K194+'[3]КС2-5'!K56+'[3]КС2-6'!K49+'[3]КС2-7'!K77+'[3]КС2-8'!K72</f>
        <v>2253298.39</v>
      </c>
      <c r="I52" s="445">
        <f>'кс2-13'!K108+'кс2-14'!K78+'кс2-15'!K121+'кс2-16'!K55+'кс2-17'!K66+'кс2-18'!K201+'кс2-19'!K129</f>
        <v>1528874.8</v>
      </c>
      <c r="J52" s="346"/>
      <c r="K52" s="346"/>
    </row>
    <row r="53" spans="1:11" x14ac:dyDescent="0.2">
      <c r="A53" s="206"/>
      <c r="B53" s="206"/>
      <c r="C53" s="206"/>
      <c r="D53" s="206"/>
      <c r="E53" s="425"/>
      <c r="F53" s="447" t="s">
        <v>496</v>
      </c>
      <c r="G53" s="443">
        <f>G52+G51</f>
        <v>2444970.0599999996</v>
      </c>
      <c r="H53" s="346">
        <f>'[3]КС2-3'!K87+'[3]КС2-4'!K195+'[3]КС2-5'!K57+'[3]КС2-6'!K50+'[3]КС2-7'!K78+'[3]КС2-8'!K73</f>
        <v>13519790.300000001</v>
      </c>
      <c r="I53" s="445">
        <f>'кс2-13'!K109+'кс2-14'!K79+'кс2-15'!K122+'кс2-16'!K56+'кс2-17'!K67+'кс2-18'!K202+'кс2-19'!K130</f>
        <v>9173248.8399999999</v>
      </c>
      <c r="J53" s="346"/>
      <c r="K53" s="346"/>
    </row>
    <row r="54" spans="1:11" x14ac:dyDescent="0.2">
      <c r="A54" s="430"/>
      <c r="B54" s="237"/>
      <c r="C54" s="430"/>
      <c r="D54" s="430"/>
      <c r="E54" s="430"/>
      <c r="F54" s="430"/>
      <c r="G54" s="430"/>
      <c r="H54" s="346"/>
      <c r="I54" s="449"/>
    </row>
    <row r="55" spans="1:11" ht="44.25" customHeight="1" x14ac:dyDescent="0.2">
      <c r="A55" s="732" t="str">
        <f>'[3]КС2-2.'!A117</f>
        <v>Сдал: Генеральный  директор  ООО ПСК КАПИТАЛ  ____________________________/Г.Ф.Рахимова /</v>
      </c>
      <c r="B55" s="733"/>
      <c r="C55" s="733"/>
      <c r="D55" s="733"/>
      <c r="E55" s="733"/>
      <c r="F55" s="733"/>
      <c r="G55" s="733"/>
    </row>
    <row r="56" spans="1:11" hidden="1" x14ac:dyDescent="0.2">
      <c r="A56" s="447"/>
      <c r="B56" s="450"/>
      <c r="C56" s="450"/>
      <c r="D56" s="450"/>
      <c r="E56" s="450"/>
      <c r="F56" s="450"/>
      <c r="G56" s="450"/>
    </row>
    <row r="57" spans="1:11" ht="45.75" customHeight="1" x14ac:dyDescent="0.2">
      <c r="A57" s="732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57" s="733"/>
      <c r="C57" s="733"/>
      <c r="D57" s="733"/>
      <c r="E57" s="733"/>
      <c r="F57" s="733"/>
      <c r="G57" s="733"/>
    </row>
  </sheetData>
  <mergeCells count="44">
    <mergeCell ref="A11:F11"/>
    <mergeCell ref="E5:F5"/>
    <mergeCell ref="A7:F7"/>
    <mergeCell ref="A8:F8"/>
    <mergeCell ref="A9:F9"/>
    <mergeCell ref="A10:F10"/>
    <mergeCell ref="C13:E13"/>
    <mergeCell ref="D16:D17"/>
    <mergeCell ref="E16:E17"/>
    <mergeCell ref="F16:G16"/>
    <mergeCell ref="A21:A22"/>
    <mergeCell ref="B21:C22"/>
    <mergeCell ref="D21:D22"/>
    <mergeCell ref="E21:G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55:G55"/>
    <mergeCell ref="A57:G57"/>
    <mergeCell ref="B47:C47"/>
    <mergeCell ref="B48:C48"/>
    <mergeCell ref="B49:C49"/>
    <mergeCell ref="B50:C50"/>
  </mergeCells>
  <pageMargins left="0.70866141732283472" right="0.70866141732283472" top="0.39370078740157483" bottom="0.39370078740157483" header="0.31496062992125984" footer="0.31496062992125984"/>
  <pageSetup paperSize="9" scale="7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94"/>
  <sheetViews>
    <sheetView showGridLines="0" view="pageBreakPreview" topLeftCell="A7" zoomScale="85" zoomScaleNormal="115" zoomScaleSheetLayoutView="85" workbookViewId="0">
      <selection activeCell="M60" sqref="M60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13.85546875" style="295" customWidth="1"/>
    <col min="4" max="4" width="32.42578125" style="296" customWidth="1"/>
    <col min="5" max="5" width="10.425781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0.570312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52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46.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358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56"/>
      <c r="I10" s="356"/>
      <c r="J10" s="356"/>
      <c r="K10" s="356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1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185</v>
      </c>
      <c r="J18" s="668"/>
      <c r="K18" s="667" t="s">
        <v>2815</v>
      </c>
      <c r="L18" s="668"/>
      <c r="M18" s="667" t="s">
        <v>2499</v>
      </c>
      <c r="N18" s="668"/>
      <c r="O18" s="667" t="s">
        <v>2815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359"/>
      <c r="H19" s="359"/>
      <c r="I19" s="359"/>
      <c r="J19" s="359"/>
      <c r="K19" s="359"/>
      <c r="L19" s="359"/>
      <c r="M19" s="359"/>
      <c r="N19" s="293"/>
      <c r="O19" s="293"/>
      <c r="P19" s="294"/>
    </row>
    <row r="20" spans="1:16" s="290" customFormat="1" ht="24.75" customHeight="1" x14ac:dyDescent="0.2">
      <c r="A20" s="306"/>
      <c r="B20" s="303"/>
      <c r="C20" s="360"/>
      <c r="D20" s="291"/>
      <c r="E20" s="288"/>
      <c r="F20" s="359"/>
      <c r="G20" s="288" t="s">
        <v>70</v>
      </c>
      <c r="H20" s="359"/>
      <c r="I20" s="359"/>
      <c r="J20" s="359"/>
      <c r="K20" s="300"/>
      <c r="L20" s="359"/>
      <c r="M20" s="359"/>
      <c r="N20" s="293"/>
      <c r="O20" s="293"/>
      <c r="P20" s="294"/>
    </row>
    <row r="21" spans="1:16" s="290" customFormat="1" ht="24.75" customHeight="1" x14ac:dyDescent="0.2">
      <c r="A21" s="306"/>
      <c r="B21" s="303"/>
      <c r="C21" s="360"/>
      <c r="D21" s="291"/>
      <c r="E21" s="288"/>
      <c r="F21" s="359"/>
      <c r="G21" s="288" t="s">
        <v>504</v>
      </c>
      <c r="H21" s="359"/>
      <c r="I21" s="359"/>
      <c r="J21" s="359"/>
      <c r="K21" s="300"/>
      <c r="L21" s="359"/>
      <c r="M21" s="359"/>
      <c r="N21" s="293"/>
      <c r="O21" s="293"/>
      <c r="P21" s="294"/>
    </row>
    <row r="22" spans="1:16" s="290" customFormat="1" ht="15" customHeight="1" x14ac:dyDescent="0.2">
      <c r="A22" s="306"/>
      <c r="B22" s="303"/>
      <c r="C22" s="360"/>
      <c r="D22" s="291"/>
      <c r="E22" s="288"/>
      <c r="F22" s="359"/>
      <c r="G22" s="359"/>
      <c r="H22" s="359"/>
      <c r="I22" s="359"/>
      <c r="J22" s="359"/>
      <c r="K22" s="300"/>
      <c r="L22" s="359"/>
      <c r="M22" s="359"/>
      <c r="N22" s="293"/>
      <c r="O22" s="293"/>
      <c r="P22" s="294"/>
    </row>
    <row r="23" spans="1:16" s="290" customFormat="1" ht="15" customHeight="1" x14ac:dyDescent="0.2">
      <c r="A23" s="306"/>
      <c r="B23" s="669" t="s">
        <v>1625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ht="20.25" customHeight="1" x14ac:dyDescent="0.2">
      <c r="A24" s="661" t="s">
        <v>71</v>
      </c>
      <c r="B24" s="662"/>
      <c r="C24" s="663" t="s">
        <v>72</v>
      </c>
      <c r="D24" s="650" t="s">
        <v>73</v>
      </c>
      <c r="E24" s="658" t="s">
        <v>74</v>
      </c>
      <c r="F24" s="658" t="s">
        <v>75</v>
      </c>
      <c r="G24" s="659" t="s">
        <v>76</v>
      </c>
      <c r="H24" s="660"/>
      <c r="I24" s="660"/>
      <c r="J24" s="660"/>
      <c r="K24" s="659" t="s">
        <v>77</v>
      </c>
      <c r="L24" s="660"/>
      <c r="M24" s="660"/>
      <c r="N24" s="660"/>
      <c r="O24" s="650" t="s">
        <v>78</v>
      </c>
      <c r="P24" s="652" t="s">
        <v>79</v>
      </c>
    </row>
    <row r="25" spans="1:16" ht="20.25" customHeight="1" x14ac:dyDescent="0.2">
      <c r="A25" s="654" t="s">
        <v>80</v>
      </c>
      <c r="B25" s="656" t="s">
        <v>81</v>
      </c>
      <c r="C25" s="664"/>
      <c r="D25" s="651"/>
      <c r="E25" s="658"/>
      <c r="F25" s="658"/>
      <c r="G25" s="658" t="s">
        <v>82</v>
      </c>
      <c r="H25" s="659" t="s">
        <v>83</v>
      </c>
      <c r="I25" s="660"/>
      <c r="J25" s="660"/>
      <c r="K25" s="658" t="s">
        <v>82</v>
      </c>
      <c r="L25" s="659" t="s">
        <v>83</v>
      </c>
      <c r="M25" s="660"/>
      <c r="N25" s="660"/>
      <c r="O25" s="651"/>
      <c r="P25" s="653"/>
    </row>
    <row r="26" spans="1:16" ht="16.5" customHeight="1" x14ac:dyDescent="0.2">
      <c r="A26" s="655"/>
      <c r="B26" s="657"/>
      <c r="C26" s="664"/>
      <c r="D26" s="651"/>
      <c r="E26" s="658"/>
      <c r="F26" s="658"/>
      <c r="G26" s="658"/>
      <c r="H26" s="658" t="s">
        <v>84</v>
      </c>
      <c r="I26" s="658" t="s">
        <v>85</v>
      </c>
      <c r="J26" s="650" t="s">
        <v>86</v>
      </c>
      <c r="K26" s="658"/>
      <c r="L26" s="658" t="s">
        <v>84</v>
      </c>
      <c r="M26" s="658" t="s">
        <v>85</v>
      </c>
      <c r="N26" s="665" t="s">
        <v>86</v>
      </c>
      <c r="O26" s="651"/>
      <c r="P26" s="653"/>
    </row>
    <row r="27" spans="1:16" ht="12.75" customHeight="1" x14ac:dyDescent="0.2">
      <c r="A27" s="655"/>
      <c r="B27" s="657"/>
      <c r="C27" s="664"/>
      <c r="D27" s="651"/>
      <c r="E27" s="650"/>
      <c r="F27" s="650"/>
      <c r="G27" s="650"/>
      <c r="H27" s="650"/>
      <c r="I27" s="650"/>
      <c r="J27" s="651"/>
      <c r="K27" s="650"/>
      <c r="L27" s="650"/>
      <c r="M27" s="650"/>
      <c r="N27" s="666"/>
      <c r="O27" s="651"/>
      <c r="P27" s="653"/>
    </row>
    <row r="28" spans="1:16" x14ac:dyDescent="0.2">
      <c r="A28" s="412">
        <v>1</v>
      </c>
      <c r="B28" s="413">
        <v>2</v>
      </c>
      <c r="C28" s="413">
        <v>3</v>
      </c>
      <c r="D28" s="414">
        <v>4</v>
      </c>
      <c r="E28" s="414">
        <v>5</v>
      </c>
      <c r="F28" s="414">
        <v>6</v>
      </c>
      <c r="G28" s="414">
        <v>7</v>
      </c>
      <c r="H28" s="414">
        <v>8</v>
      </c>
      <c r="I28" s="414">
        <v>9</v>
      </c>
      <c r="J28" s="414">
        <v>10</v>
      </c>
      <c r="K28" s="414">
        <v>11</v>
      </c>
      <c r="L28" s="414">
        <v>12</v>
      </c>
      <c r="M28" s="414">
        <v>13</v>
      </c>
      <c r="N28" s="414">
        <v>14</v>
      </c>
      <c r="O28" s="414">
        <v>15</v>
      </c>
      <c r="P28" s="414">
        <v>16</v>
      </c>
    </row>
    <row r="29" spans="1:16" ht="19.149999999999999" customHeight="1" x14ac:dyDescent="0.2">
      <c r="A29" s="647" t="s">
        <v>1292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19.149999999999999" customHeight="1" x14ac:dyDescent="0.2">
      <c r="A30" s="646" t="s">
        <v>1310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56.25" x14ac:dyDescent="0.2">
      <c r="A31" s="404">
        <v>1</v>
      </c>
      <c r="B31" s="405" t="s">
        <v>238</v>
      </c>
      <c r="C31" s="406" t="s">
        <v>1723</v>
      </c>
      <c r="D31" s="407" t="s">
        <v>1724</v>
      </c>
      <c r="E31" s="408" t="s">
        <v>877</v>
      </c>
      <c r="F31" s="409" t="s">
        <v>2529</v>
      </c>
      <c r="G31" s="410">
        <v>1527.29</v>
      </c>
      <c r="H31" s="410">
        <v>402.83</v>
      </c>
      <c r="I31" s="410">
        <v>13.68</v>
      </c>
      <c r="J31" s="410">
        <v>0.28000000000000003</v>
      </c>
      <c r="K31" s="410">
        <v>47073</v>
      </c>
      <c r="L31" s="410">
        <v>12416</v>
      </c>
      <c r="M31" s="410">
        <v>422</v>
      </c>
      <c r="N31" s="410">
        <v>9</v>
      </c>
      <c r="O31" s="409" t="s">
        <v>2530</v>
      </c>
      <c r="P31" s="409" t="s">
        <v>2531</v>
      </c>
    </row>
    <row r="32" spans="1:16" ht="22.5" x14ac:dyDescent="0.2">
      <c r="A32" s="404">
        <v>2</v>
      </c>
      <c r="B32" s="405" t="s">
        <v>241</v>
      </c>
      <c r="C32" s="406" t="s">
        <v>2489</v>
      </c>
      <c r="D32" s="407" t="s">
        <v>2490</v>
      </c>
      <c r="E32" s="408" t="s">
        <v>575</v>
      </c>
      <c r="F32" s="409" t="s">
        <v>2532</v>
      </c>
      <c r="G32" s="410">
        <v>1895.04</v>
      </c>
      <c r="H32" s="409"/>
      <c r="I32" s="409"/>
      <c r="J32" s="409"/>
      <c r="K32" s="410">
        <v>-2979</v>
      </c>
      <c r="L32" s="409"/>
      <c r="M32" s="409"/>
      <c r="N32" s="409"/>
      <c r="O32" s="409" t="s">
        <v>107</v>
      </c>
      <c r="P32" s="409" t="s">
        <v>107</v>
      </c>
    </row>
    <row r="33" spans="1:16" ht="22.5" x14ac:dyDescent="0.2">
      <c r="A33" s="404">
        <v>3</v>
      </c>
      <c r="B33" s="405" t="s">
        <v>244</v>
      </c>
      <c r="C33" s="406" t="s">
        <v>2491</v>
      </c>
      <c r="D33" s="407" t="s">
        <v>2492</v>
      </c>
      <c r="E33" s="408" t="s">
        <v>575</v>
      </c>
      <c r="F33" s="409" t="s">
        <v>2533</v>
      </c>
      <c r="G33" s="410">
        <v>15481</v>
      </c>
      <c r="H33" s="409"/>
      <c r="I33" s="409"/>
      <c r="J33" s="409"/>
      <c r="K33" s="410">
        <v>-30060</v>
      </c>
      <c r="L33" s="409"/>
      <c r="M33" s="409"/>
      <c r="N33" s="409"/>
      <c r="O33" s="409" t="s">
        <v>107</v>
      </c>
      <c r="P33" s="409" t="s">
        <v>107</v>
      </c>
    </row>
    <row r="34" spans="1:16" ht="22.5" x14ac:dyDescent="0.2">
      <c r="A34" s="404">
        <v>4</v>
      </c>
      <c r="B34" s="405" t="s">
        <v>247</v>
      </c>
      <c r="C34" s="406" t="s">
        <v>1102</v>
      </c>
      <c r="D34" s="407" t="s">
        <v>2493</v>
      </c>
      <c r="E34" s="408" t="s">
        <v>834</v>
      </c>
      <c r="F34" s="409" t="s">
        <v>2534</v>
      </c>
      <c r="G34" s="410">
        <v>4.8899999999999997</v>
      </c>
      <c r="H34" s="409"/>
      <c r="I34" s="409"/>
      <c r="J34" s="409"/>
      <c r="K34" s="410">
        <v>7686</v>
      </c>
      <c r="L34" s="409"/>
      <c r="M34" s="409"/>
      <c r="N34" s="409"/>
      <c r="O34" s="409" t="s">
        <v>107</v>
      </c>
      <c r="P34" s="409" t="s">
        <v>107</v>
      </c>
    </row>
    <row r="35" spans="1:16" ht="33.75" customHeight="1" x14ac:dyDescent="0.2">
      <c r="A35" s="404">
        <v>5</v>
      </c>
      <c r="B35" s="405" t="s">
        <v>249</v>
      </c>
      <c r="C35" s="406" t="s">
        <v>1102</v>
      </c>
      <c r="D35" s="407" t="s">
        <v>2494</v>
      </c>
      <c r="E35" s="408" t="s">
        <v>834</v>
      </c>
      <c r="F35" s="409" t="s">
        <v>2535</v>
      </c>
      <c r="G35" s="410">
        <v>51.87</v>
      </c>
      <c r="H35" s="409"/>
      <c r="I35" s="409"/>
      <c r="J35" s="409"/>
      <c r="K35" s="410">
        <v>100717</v>
      </c>
      <c r="L35" s="409"/>
      <c r="M35" s="409"/>
      <c r="N35" s="409"/>
      <c r="O35" s="409" t="s">
        <v>107</v>
      </c>
      <c r="P35" s="409" t="s">
        <v>107</v>
      </c>
    </row>
    <row r="36" spans="1:16" ht="56.25" x14ac:dyDescent="0.2">
      <c r="A36" s="404">
        <v>6</v>
      </c>
      <c r="B36" s="405" t="s">
        <v>253</v>
      </c>
      <c r="C36" s="406" t="s">
        <v>1723</v>
      </c>
      <c r="D36" s="407" t="s">
        <v>1724</v>
      </c>
      <c r="E36" s="408" t="s">
        <v>877</v>
      </c>
      <c r="F36" s="409" t="s">
        <v>2536</v>
      </c>
      <c r="G36" s="410">
        <v>1527.29</v>
      </c>
      <c r="H36" s="410">
        <v>402.83</v>
      </c>
      <c r="I36" s="410">
        <v>13.68</v>
      </c>
      <c r="J36" s="410">
        <v>0.28000000000000003</v>
      </c>
      <c r="K36" s="410">
        <v>1802</v>
      </c>
      <c r="L36" s="410">
        <v>475</v>
      </c>
      <c r="M36" s="410">
        <v>16</v>
      </c>
      <c r="N36" s="409"/>
      <c r="O36" s="409" t="s">
        <v>2537</v>
      </c>
      <c r="P36" s="409" t="s">
        <v>1764</v>
      </c>
    </row>
    <row r="37" spans="1:16" ht="12.75" customHeight="1" x14ac:dyDescent="0.2">
      <c r="A37" s="646" t="s">
        <v>460</v>
      </c>
      <c r="B37" s="645"/>
      <c r="C37" s="645"/>
      <c r="D37" s="645"/>
      <c r="E37" s="645"/>
      <c r="F37" s="645"/>
      <c r="G37" s="645"/>
      <c r="H37" s="645"/>
      <c r="I37" s="645"/>
      <c r="J37" s="645"/>
      <c r="K37" s="409">
        <v>124239</v>
      </c>
      <c r="L37" s="409">
        <v>12891</v>
      </c>
      <c r="M37" s="409">
        <v>438</v>
      </c>
      <c r="N37" s="409">
        <v>9</v>
      </c>
      <c r="O37" s="409">
        <v>1372.83</v>
      </c>
      <c r="P37" s="409">
        <v>0.64</v>
      </c>
    </row>
    <row r="38" spans="1:16" ht="12.75" customHeight="1" x14ac:dyDescent="0.2">
      <c r="A38" s="646" t="s">
        <v>461</v>
      </c>
      <c r="B38" s="645"/>
      <c r="C38" s="645"/>
      <c r="D38" s="645"/>
      <c r="E38" s="645"/>
      <c r="F38" s="645"/>
      <c r="G38" s="645"/>
      <c r="H38" s="645"/>
      <c r="I38" s="645"/>
      <c r="J38" s="645"/>
      <c r="K38" s="409">
        <v>12191</v>
      </c>
      <c r="L38" s="409"/>
      <c r="M38" s="409"/>
      <c r="N38" s="409"/>
      <c r="O38" s="409"/>
      <c r="P38" s="409"/>
    </row>
    <row r="39" spans="1:16" ht="12.75" customHeight="1" x14ac:dyDescent="0.2">
      <c r="A39" s="646" t="s">
        <v>462</v>
      </c>
      <c r="B39" s="645"/>
      <c r="C39" s="645"/>
      <c r="D39" s="645"/>
      <c r="E39" s="645"/>
      <c r="F39" s="645"/>
      <c r="G39" s="645"/>
      <c r="H39" s="645"/>
      <c r="I39" s="645"/>
      <c r="J39" s="645"/>
      <c r="K39" s="409">
        <v>6031</v>
      </c>
      <c r="L39" s="409"/>
      <c r="M39" s="409"/>
      <c r="N39" s="409"/>
      <c r="O39" s="409"/>
      <c r="P39" s="409"/>
    </row>
    <row r="40" spans="1:16" ht="12.75" customHeight="1" x14ac:dyDescent="0.2">
      <c r="A40" s="644" t="s">
        <v>1694</v>
      </c>
      <c r="B40" s="645"/>
      <c r="C40" s="645"/>
      <c r="D40" s="645"/>
      <c r="E40" s="645"/>
      <c r="F40" s="645"/>
      <c r="G40" s="645"/>
      <c r="H40" s="645"/>
      <c r="I40" s="645"/>
      <c r="J40" s="645"/>
      <c r="K40" s="409"/>
      <c r="L40" s="409"/>
      <c r="M40" s="409"/>
      <c r="N40" s="409"/>
      <c r="O40" s="409"/>
      <c r="P40" s="409"/>
    </row>
    <row r="41" spans="1:16" ht="12.75" customHeight="1" x14ac:dyDescent="0.2">
      <c r="A41" s="646" t="s">
        <v>465</v>
      </c>
      <c r="B41" s="645"/>
      <c r="C41" s="645"/>
      <c r="D41" s="645"/>
      <c r="E41" s="645"/>
      <c r="F41" s="645"/>
      <c r="G41" s="645"/>
      <c r="H41" s="645"/>
      <c r="I41" s="645"/>
      <c r="J41" s="645"/>
      <c r="K41" s="409">
        <v>67097</v>
      </c>
      <c r="L41" s="409"/>
      <c r="M41" s="409"/>
      <c r="N41" s="409"/>
      <c r="O41" s="409">
        <v>1372.83</v>
      </c>
      <c r="P41" s="409">
        <v>0.64</v>
      </c>
    </row>
    <row r="42" spans="1:16" ht="12.75" customHeight="1" x14ac:dyDescent="0.2">
      <c r="A42" s="646" t="s">
        <v>1327</v>
      </c>
      <c r="B42" s="645"/>
      <c r="C42" s="645"/>
      <c r="D42" s="645"/>
      <c r="E42" s="645"/>
      <c r="F42" s="645"/>
      <c r="G42" s="645"/>
      <c r="H42" s="645"/>
      <c r="I42" s="645"/>
      <c r="J42" s="645"/>
      <c r="K42" s="409">
        <v>75364</v>
      </c>
      <c r="L42" s="409"/>
      <c r="M42" s="409"/>
      <c r="N42" s="409"/>
      <c r="O42" s="409"/>
      <c r="P42" s="409"/>
    </row>
    <row r="43" spans="1:16" ht="12.75" customHeight="1" x14ac:dyDescent="0.2">
      <c r="A43" s="646" t="s">
        <v>346</v>
      </c>
      <c r="B43" s="645"/>
      <c r="C43" s="645"/>
      <c r="D43" s="645"/>
      <c r="E43" s="645"/>
      <c r="F43" s="645"/>
      <c r="G43" s="645"/>
      <c r="H43" s="645"/>
      <c r="I43" s="645"/>
      <c r="J43" s="645"/>
      <c r="K43" s="409">
        <v>142461</v>
      </c>
      <c r="L43" s="409"/>
      <c r="M43" s="409"/>
      <c r="N43" s="409"/>
      <c r="O43" s="409">
        <v>1372.83</v>
      </c>
      <c r="P43" s="409">
        <v>0.64</v>
      </c>
    </row>
    <row r="44" spans="1:16" ht="12.75" customHeight="1" x14ac:dyDescent="0.2">
      <c r="A44" s="646" t="s">
        <v>466</v>
      </c>
      <c r="B44" s="645"/>
      <c r="C44" s="645"/>
      <c r="D44" s="645"/>
      <c r="E44" s="645"/>
      <c r="F44" s="645"/>
      <c r="G44" s="645"/>
      <c r="H44" s="645"/>
      <c r="I44" s="645"/>
      <c r="J44" s="645"/>
      <c r="K44" s="409"/>
      <c r="L44" s="409"/>
      <c r="M44" s="409"/>
      <c r="N44" s="409"/>
      <c r="O44" s="409"/>
      <c r="P44" s="409"/>
    </row>
    <row r="45" spans="1:16" ht="12.75" customHeight="1" x14ac:dyDescent="0.2">
      <c r="A45" s="646" t="s">
        <v>467</v>
      </c>
      <c r="B45" s="645"/>
      <c r="C45" s="645"/>
      <c r="D45" s="645"/>
      <c r="E45" s="645"/>
      <c r="F45" s="645"/>
      <c r="G45" s="645"/>
      <c r="H45" s="645"/>
      <c r="I45" s="645"/>
      <c r="J45" s="645"/>
      <c r="K45" s="409">
        <v>110910</v>
      </c>
      <c r="L45" s="409"/>
      <c r="M45" s="409"/>
      <c r="N45" s="409"/>
      <c r="O45" s="409"/>
      <c r="P45" s="409"/>
    </row>
    <row r="46" spans="1:16" ht="12.75" customHeight="1" x14ac:dyDescent="0.2">
      <c r="A46" s="646" t="s">
        <v>468</v>
      </c>
      <c r="B46" s="645"/>
      <c r="C46" s="645"/>
      <c r="D46" s="645"/>
      <c r="E46" s="645"/>
      <c r="F46" s="645"/>
      <c r="G46" s="645"/>
      <c r="H46" s="645"/>
      <c r="I46" s="645"/>
      <c r="J46" s="645"/>
      <c r="K46" s="409">
        <v>438</v>
      </c>
      <c r="L46" s="409"/>
      <c r="M46" s="409"/>
      <c r="N46" s="409"/>
      <c r="O46" s="409"/>
      <c r="P46" s="409"/>
    </row>
    <row r="47" spans="1:16" ht="12.75" customHeight="1" x14ac:dyDescent="0.2">
      <c r="A47" s="646" t="s">
        <v>469</v>
      </c>
      <c r="B47" s="645"/>
      <c r="C47" s="645"/>
      <c r="D47" s="645"/>
      <c r="E47" s="645"/>
      <c r="F47" s="645"/>
      <c r="G47" s="645"/>
      <c r="H47" s="645"/>
      <c r="I47" s="645"/>
      <c r="J47" s="645"/>
      <c r="K47" s="409">
        <v>12900</v>
      </c>
      <c r="L47" s="409"/>
      <c r="M47" s="409"/>
      <c r="N47" s="409"/>
      <c r="O47" s="409"/>
      <c r="P47" s="409"/>
    </row>
    <row r="48" spans="1:16" ht="12.75" customHeight="1" x14ac:dyDescent="0.2">
      <c r="A48" s="646" t="s">
        <v>470</v>
      </c>
      <c r="B48" s="645"/>
      <c r="C48" s="645"/>
      <c r="D48" s="645"/>
      <c r="E48" s="645"/>
      <c r="F48" s="645"/>
      <c r="G48" s="645"/>
      <c r="H48" s="645"/>
      <c r="I48" s="645"/>
      <c r="J48" s="645"/>
      <c r="K48" s="409">
        <v>12191</v>
      </c>
      <c r="L48" s="409"/>
      <c r="M48" s="409"/>
      <c r="N48" s="409"/>
      <c r="O48" s="409"/>
      <c r="P48" s="409"/>
    </row>
    <row r="49" spans="1:16" ht="12.75" customHeight="1" x14ac:dyDescent="0.2">
      <c r="A49" s="646" t="s">
        <v>471</v>
      </c>
      <c r="B49" s="645"/>
      <c r="C49" s="645"/>
      <c r="D49" s="645"/>
      <c r="E49" s="645"/>
      <c r="F49" s="645"/>
      <c r="G49" s="645"/>
      <c r="H49" s="645"/>
      <c r="I49" s="645"/>
      <c r="J49" s="645"/>
      <c r="K49" s="409">
        <v>6031</v>
      </c>
      <c r="L49" s="409"/>
      <c r="M49" s="409"/>
      <c r="N49" s="409"/>
      <c r="O49" s="409"/>
      <c r="P49" s="409"/>
    </row>
    <row r="50" spans="1:16" ht="12.75" customHeight="1" x14ac:dyDescent="0.2">
      <c r="A50" s="644" t="s">
        <v>1695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11">
        <v>142461</v>
      </c>
      <c r="L50" s="409"/>
      <c r="M50" s="409"/>
      <c r="N50" s="409"/>
      <c r="O50" s="411">
        <v>1372.83</v>
      </c>
      <c r="P50" s="411">
        <v>0.64</v>
      </c>
    </row>
    <row r="51" spans="1:16" x14ac:dyDescent="0.2">
      <c r="A51" s="648" t="s">
        <v>345</v>
      </c>
      <c r="B51" s="649"/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49"/>
      <c r="P51" s="649"/>
    </row>
    <row r="52" spans="1:16" ht="12.75" customHeight="1" x14ac:dyDescent="0.2">
      <c r="A52" s="646" t="s">
        <v>473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09">
        <v>124239</v>
      </c>
      <c r="L52" s="409">
        <v>12891</v>
      </c>
      <c r="M52" s="409">
        <v>438</v>
      </c>
      <c r="N52" s="409">
        <v>9</v>
      </c>
      <c r="O52" s="409">
        <v>1372.83</v>
      </c>
      <c r="P52" s="409">
        <v>0.64</v>
      </c>
    </row>
    <row r="53" spans="1:16" ht="12.75" customHeight="1" x14ac:dyDescent="0.2">
      <c r="A53" s="646" t="s">
        <v>461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09">
        <v>12191</v>
      </c>
      <c r="L53" s="409"/>
      <c r="M53" s="409"/>
      <c r="N53" s="409"/>
      <c r="O53" s="409"/>
      <c r="P53" s="409"/>
    </row>
    <row r="54" spans="1:16" ht="12.75" customHeight="1" x14ac:dyDescent="0.2">
      <c r="A54" s="646" t="s">
        <v>462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09">
        <v>6031</v>
      </c>
      <c r="L54" s="409"/>
      <c r="M54" s="409"/>
      <c r="N54" s="409"/>
      <c r="O54" s="409"/>
      <c r="P54" s="409"/>
    </row>
    <row r="55" spans="1:16" ht="12.75" customHeight="1" x14ac:dyDescent="0.2">
      <c r="A55" s="644" t="s">
        <v>474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09"/>
      <c r="L55" s="409"/>
      <c r="M55" s="409"/>
      <c r="N55" s="409"/>
      <c r="O55" s="409"/>
      <c r="P55" s="409"/>
    </row>
    <row r="56" spans="1:16" ht="12.75" customHeight="1" x14ac:dyDescent="0.2">
      <c r="A56" s="646" t="s">
        <v>465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09">
        <v>67097</v>
      </c>
      <c r="L56" s="409"/>
      <c r="M56" s="409"/>
      <c r="N56" s="409"/>
      <c r="O56" s="409">
        <v>1372.83</v>
      </c>
      <c r="P56" s="409">
        <v>0.64</v>
      </c>
    </row>
    <row r="57" spans="1:16" ht="12.75" customHeight="1" x14ac:dyDescent="0.2">
      <c r="A57" s="646" t="s">
        <v>1327</v>
      </c>
      <c r="B57" s="645"/>
      <c r="C57" s="645"/>
      <c r="D57" s="645"/>
      <c r="E57" s="645"/>
      <c r="F57" s="645"/>
      <c r="G57" s="645"/>
      <c r="H57" s="645"/>
      <c r="I57" s="645"/>
      <c r="J57" s="645"/>
      <c r="K57" s="409">
        <v>75364</v>
      </c>
      <c r="L57" s="409"/>
      <c r="M57" s="409"/>
      <c r="N57" s="409"/>
      <c r="O57" s="409"/>
      <c r="P57" s="409"/>
    </row>
    <row r="58" spans="1:16" ht="12.75" customHeight="1" x14ac:dyDescent="0.2">
      <c r="A58" s="646" t="s">
        <v>346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09">
        <v>142461</v>
      </c>
      <c r="L58" s="409"/>
      <c r="M58" s="409"/>
      <c r="N58" s="409"/>
      <c r="O58" s="409">
        <v>1372.83</v>
      </c>
      <c r="P58" s="409">
        <v>0.64</v>
      </c>
    </row>
    <row r="59" spans="1:16" ht="12.75" customHeight="1" x14ac:dyDescent="0.2">
      <c r="A59" s="646" t="s">
        <v>466</v>
      </c>
      <c r="B59" s="645"/>
      <c r="C59" s="645"/>
      <c r="D59" s="645"/>
      <c r="E59" s="645"/>
      <c r="F59" s="645"/>
      <c r="G59" s="645"/>
      <c r="H59" s="645"/>
      <c r="I59" s="645"/>
      <c r="J59" s="645"/>
      <c r="K59" s="409"/>
      <c r="L59" s="409"/>
      <c r="M59" s="409"/>
      <c r="N59" s="409"/>
      <c r="O59" s="409"/>
      <c r="P59" s="409"/>
    </row>
    <row r="60" spans="1:16" ht="12.75" customHeight="1" x14ac:dyDescent="0.2">
      <c r="A60" s="646" t="s">
        <v>467</v>
      </c>
      <c r="B60" s="645"/>
      <c r="C60" s="645"/>
      <c r="D60" s="645"/>
      <c r="E60" s="645"/>
      <c r="F60" s="645"/>
      <c r="G60" s="645"/>
      <c r="H60" s="645"/>
      <c r="I60" s="645"/>
      <c r="J60" s="645"/>
      <c r="K60" s="409">
        <v>110910</v>
      </c>
      <c r="L60" s="409"/>
      <c r="M60" s="409"/>
      <c r="N60" s="409"/>
      <c r="O60" s="409"/>
      <c r="P60" s="409"/>
    </row>
    <row r="61" spans="1:16" ht="12.75" customHeight="1" x14ac:dyDescent="0.2">
      <c r="A61" s="646" t="s">
        <v>468</v>
      </c>
      <c r="B61" s="645"/>
      <c r="C61" s="645"/>
      <c r="D61" s="645"/>
      <c r="E61" s="645"/>
      <c r="F61" s="645"/>
      <c r="G61" s="645"/>
      <c r="H61" s="645"/>
      <c r="I61" s="645"/>
      <c r="J61" s="645"/>
      <c r="K61" s="409">
        <v>438</v>
      </c>
      <c r="L61" s="409"/>
      <c r="M61" s="409"/>
      <c r="N61" s="409"/>
      <c r="O61" s="409"/>
      <c r="P61" s="409"/>
    </row>
    <row r="62" spans="1:16" ht="12.75" customHeight="1" x14ac:dyDescent="0.2">
      <c r="A62" s="646" t="s">
        <v>469</v>
      </c>
      <c r="B62" s="645"/>
      <c r="C62" s="645"/>
      <c r="D62" s="645"/>
      <c r="E62" s="645"/>
      <c r="F62" s="645"/>
      <c r="G62" s="645"/>
      <c r="H62" s="645"/>
      <c r="I62" s="645"/>
      <c r="J62" s="645"/>
      <c r="K62" s="409">
        <v>12900</v>
      </c>
      <c r="L62" s="409"/>
      <c r="M62" s="409"/>
      <c r="N62" s="409"/>
      <c r="O62" s="409"/>
      <c r="P62" s="409"/>
    </row>
    <row r="63" spans="1:16" ht="12.75" customHeight="1" x14ac:dyDescent="0.2">
      <c r="A63" s="646" t="s">
        <v>470</v>
      </c>
      <c r="B63" s="645"/>
      <c r="C63" s="645"/>
      <c r="D63" s="645"/>
      <c r="E63" s="645"/>
      <c r="F63" s="645"/>
      <c r="G63" s="645"/>
      <c r="H63" s="645"/>
      <c r="I63" s="645"/>
      <c r="J63" s="645"/>
      <c r="K63" s="409">
        <v>12191</v>
      </c>
      <c r="L63" s="409"/>
      <c r="M63" s="409"/>
      <c r="N63" s="409"/>
      <c r="O63" s="409"/>
      <c r="P63" s="409"/>
    </row>
    <row r="64" spans="1:16" ht="12.75" customHeight="1" x14ac:dyDescent="0.2">
      <c r="A64" s="646" t="s">
        <v>471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409">
        <v>6031</v>
      </c>
      <c r="L64" s="409"/>
      <c r="M64" s="409"/>
      <c r="N64" s="409"/>
      <c r="O64" s="409"/>
      <c r="P64" s="409"/>
    </row>
    <row r="65" spans="1:16" ht="12.75" customHeight="1" x14ac:dyDescent="0.2">
      <c r="A65" s="646" t="str">
        <f>'кс2-23'!A74:J74</f>
        <v xml:space="preserve">  Всего с учетом "Объекты образования - школы СМР=6,96"</v>
      </c>
      <c r="B65" s="645"/>
      <c r="C65" s="645"/>
      <c r="D65" s="645"/>
      <c r="E65" s="645"/>
      <c r="F65" s="645"/>
      <c r="G65" s="645"/>
      <c r="H65" s="645"/>
      <c r="I65" s="645"/>
      <c r="J65" s="645"/>
      <c r="K65" s="409">
        <v>991529</v>
      </c>
      <c r="L65" s="409"/>
      <c r="M65" s="409"/>
      <c r="N65" s="409"/>
      <c r="O65" s="409"/>
      <c r="P65" s="409"/>
    </row>
    <row r="66" spans="1:16" s="371" customFormat="1" x14ac:dyDescent="0.2">
      <c r="A66" s="646" t="s">
        <v>348</v>
      </c>
      <c r="B66" s="645"/>
      <c r="C66" s="645"/>
      <c r="D66" s="645"/>
      <c r="E66" s="645"/>
      <c r="F66" s="645"/>
      <c r="G66" s="645"/>
      <c r="H66" s="645"/>
      <c r="I66" s="645"/>
      <c r="J66" s="645"/>
      <c r="K66" s="61">
        <f>ROUND(K65*1.1532377,2)</f>
        <v>1143468.6200000001</v>
      </c>
      <c r="L66" s="409"/>
      <c r="M66" s="409"/>
      <c r="N66" s="409"/>
      <c r="O66" s="409"/>
      <c r="P66" s="409"/>
    </row>
    <row r="67" spans="1:16" s="371" customFormat="1" x14ac:dyDescent="0.2">
      <c r="A67" s="646" t="s">
        <v>349</v>
      </c>
      <c r="B67" s="645"/>
      <c r="C67" s="645"/>
      <c r="D67" s="645"/>
      <c r="E67" s="645"/>
      <c r="F67" s="645"/>
      <c r="G67" s="645"/>
      <c r="H67" s="645"/>
      <c r="I67" s="645"/>
      <c r="J67" s="645"/>
      <c r="K67" s="61">
        <v>966230.98</v>
      </c>
      <c r="L67" s="409"/>
      <c r="M67" s="409"/>
      <c r="N67" s="409"/>
      <c r="O67" s="409"/>
      <c r="P67" s="409"/>
    </row>
    <row r="68" spans="1:16" s="371" customFormat="1" ht="12.75" customHeight="1" x14ac:dyDescent="0.2">
      <c r="A68" s="644" t="s">
        <v>48</v>
      </c>
      <c r="B68" s="645"/>
      <c r="C68" s="645"/>
      <c r="D68" s="645"/>
      <c r="E68" s="645"/>
      <c r="F68" s="645"/>
      <c r="G68" s="645"/>
      <c r="H68" s="645"/>
      <c r="I68" s="645"/>
      <c r="J68" s="645"/>
      <c r="K68" s="61">
        <f>ROUND(K67*0.2,2)</f>
        <v>193246.2</v>
      </c>
      <c r="L68" s="409"/>
      <c r="M68" s="409"/>
      <c r="N68" s="409"/>
      <c r="O68" s="409"/>
      <c r="P68" s="409"/>
    </row>
    <row r="69" spans="1:16" s="371" customFormat="1" ht="12.75" customHeight="1" x14ac:dyDescent="0.2">
      <c r="A69" s="644" t="s">
        <v>514</v>
      </c>
      <c r="B69" s="645"/>
      <c r="C69" s="645"/>
      <c r="D69" s="645"/>
      <c r="E69" s="645"/>
      <c r="F69" s="645"/>
      <c r="G69" s="645"/>
      <c r="H69" s="645"/>
      <c r="I69" s="645"/>
      <c r="J69" s="645"/>
      <c r="K69" s="61">
        <f>K67+K68</f>
        <v>1159477.18</v>
      </c>
      <c r="L69" s="409"/>
      <c r="M69" s="409"/>
      <c r="N69" s="409"/>
      <c r="O69" s="409"/>
      <c r="P69" s="409"/>
    </row>
    <row r="70" spans="1:16" s="371" customFormat="1" x14ac:dyDescent="0.2">
      <c r="A70" s="402"/>
      <c r="B70" s="399"/>
      <c r="C70" s="390"/>
      <c r="D70" s="391"/>
      <c r="E70" s="392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</row>
    <row r="71" spans="1:16" s="371" customFormat="1" x14ac:dyDescent="0.2">
      <c r="A71" s="402"/>
      <c r="B71" s="399"/>
      <c r="C71" s="390"/>
      <c r="D71" s="391"/>
      <c r="E71" s="392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</row>
    <row r="72" spans="1:16" s="371" customFormat="1" x14ac:dyDescent="0.2">
      <c r="A72" s="402"/>
      <c r="B72" s="399"/>
      <c r="C72" s="390"/>
      <c r="D72" s="391"/>
      <c r="E72" s="392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</row>
    <row r="73" spans="1:16" s="371" customFormat="1" x14ac:dyDescent="0.2">
      <c r="A73" s="402"/>
      <c r="B73" s="399"/>
      <c r="C73" s="390"/>
      <c r="D73" s="391"/>
      <c r="E73" s="392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</row>
    <row r="74" spans="1:16" s="371" customFormat="1" x14ac:dyDescent="0.2">
      <c r="A74" s="402"/>
      <c r="B74" s="122" t="s">
        <v>506</v>
      </c>
      <c r="C74" s="123"/>
      <c r="D74" s="124"/>
      <c r="E74" s="366"/>
      <c r="F74" s="366"/>
      <c r="G74" s="366"/>
      <c r="H74" s="366"/>
      <c r="I74" s="366"/>
      <c r="J74" s="366"/>
      <c r="K74" s="366"/>
      <c r="L74" s="366"/>
      <c r="M74" s="366"/>
      <c r="N74" s="393"/>
      <c r="O74" s="393"/>
      <c r="P74" s="393"/>
    </row>
    <row r="75" spans="1:16" s="371" customFormat="1" x14ac:dyDescent="0.2">
      <c r="A75" s="402"/>
      <c r="B75" s="122"/>
      <c r="C75" s="123"/>
      <c r="D75" s="124"/>
      <c r="E75" s="366"/>
      <c r="F75" s="366"/>
      <c r="G75" s="366"/>
      <c r="H75" s="366"/>
      <c r="I75" s="366"/>
      <c r="J75" s="366"/>
      <c r="K75" s="366"/>
      <c r="L75" s="366"/>
      <c r="M75" s="366"/>
      <c r="N75" s="393"/>
      <c r="O75" s="393"/>
      <c r="P75" s="393"/>
    </row>
    <row r="76" spans="1:16" s="371" customFormat="1" x14ac:dyDescent="0.2">
      <c r="A76" s="402"/>
      <c r="B76" s="122" t="s">
        <v>505</v>
      </c>
      <c r="C76" s="123"/>
      <c r="D76" s="124"/>
      <c r="E76" s="366"/>
      <c r="F76" s="366"/>
      <c r="G76" s="366"/>
      <c r="H76" s="366"/>
      <c r="I76" s="366"/>
      <c r="J76" s="366"/>
      <c r="K76" s="366"/>
      <c r="L76" s="366"/>
      <c r="M76" s="366"/>
      <c r="N76" s="393"/>
      <c r="O76" s="393"/>
      <c r="P76" s="393"/>
    </row>
    <row r="77" spans="1:16" s="371" customFormat="1" x14ac:dyDescent="0.2">
      <c r="A77" s="402"/>
      <c r="B77" s="399"/>
      <c r="C77" s="390"/>
      <c r="D77" s="391"/>
      <c r="E77" s="392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</row>
    <row r="81" spans="1:16" x14ac:dyDescent="0.2">
      <c r="A81" s="642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  <row r="82" spans="1:16" x14ac:dyDescent="0.2">
      <c r="A82" s="640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</row>
    <row r="84" spans="1:16" x14ac:dyDescent="0.2">
      <c r="A84" s="642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</row>
    <row r="87" spans="1:16" x14ac:dyDescent="0.2">
      <c r="A87" s="642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  <row r="88" spans="1:16" x14ac:dyDescent="0.2">
      <c r="A88" s="640"/>
      <c r="B88" s="641"/>
      <c r="C88" s="641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</row>
    <row r="90" spans="1:16" x14ac:dyDescent="0.2">
      <c r="A90" s="642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</row>
    <row r="91" spans="1:16" x14ac:dyDescent="0.2">
      <c r="A91" s="640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</row>
    <row r="93" spans="1:16" x14ac:dyDescent="0.2">
      <c r="A93" s="642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</row>
    <row r="94" spans="1:16" x14ac:dyDescent="0.2">
      <c r="A94" s="640"/>
      <c r="B94" s="641"/>
      <c r="C94" s="641"/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</row>
  </sheetData>
  <mergeCells count="90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G24:J24"/>
    <mergeCell ref="A25:A27"/>
    <mergeCell ref="B25:B27"/>
    <mergeCell ref="G25:G27"/>
    <mergeCell ref="H25:J25"/>
    <mergeCell ref="A29:P29"/>
    <mergeCell ref="A30:P30"/>
    <mergeCell ref="N26:N27"/>
    <mergeCell ref="O24:O27"/>
    <mergeCell ref="P24:P27"/>
    <mergeCell ref="H26:H27"/>
    <mergeCell ref="I26:I27"/>
    <mergeCell ref="J26:J27"/>
    <mergeCell ref="L26:L27"/>
    <mergeCell ref="M26:M27"/>
    <mergeCell ref="K24:N24"/>
    <mergeCell ref="A24:B24"/>
    <mergeCell ref="C24:C27"/>
    <mergeCell ref="D24:D27"/>
    <mergeCell ref="E24:E27"/>
    <mergeCell ref="F24:F27"/>
    <mergeCell ref="A37:J37"/>
    <mergeCell ref="A38:J38"/>
    <mergeCell ref="A39:J39"/>
    <mergeCell ref="A40:J40"/>
    <mergeCell ref="A41:J41"/>
    <mergeCell ref="A43:J43"/>
    <mergeCell ref="A44:J44"/>
    <mergeCell ref="A45:J45"/>
    <mergeCell ref="A46:J46"/>
    <mergeCell ref="A42:J42"/>
    <mergeCell ref="A49:J49"/>
    <mergeCell ref="A50:J50"/>
    <mergeCell ref="A51:P51"/>
    <mergeCell ref="A47:J47"/>
    <mergeCell ref="A48:J48"/>
    <mergeCell ref="A90:P90"/>
    <mergeCell ref="A91:P91"/>
    <mergeCell ref="A93:P93"/>
    <mergeCell ref="A81:P81"/>
    <mergeCell ref="A82:P82"/>
    <mergeCell ref="A61:J61"/>
    <mergeCell ref="A52:J52"/>
    <mergeCell ref="A84:P84"/>
    <mergeCell ref="A87:P87"/>
    <mergeCell ref="A88:P88"/>
    <mergeCell ref="A55:J55"/>
    <mergeCell ref="A56:J56"/>
    <mergeCell ref="A53:J53"/>
    <mergeCell ref="A54:J54"/>
    <mergeCell ref="K25:K27"/>
    <mergeCell ref="L25:N25"/>
    <mergeCell ref="A94:P94"/>
    <mergeCell ref="B10:G12"/>
    <mergeCell ref="A68:J68"/>
    <mergeCell ref="A69:J69"/>
    <mergeCell ref="A67:J67"/>
    <mergeCell ref="A62:J62"/>
    <mergeCell ref="A63:J63"/>
    <mergeCell ref="A64:J64"/>
    <mergeCell ref="A65:J65"/>
    <mergeCell ref="A66:J66"/>
    <mergeCell ref="A57:J57"/>
    <mergeCell ref="A58:J58"/>
    <mergeCell ref="A59:J59"/>
    <mergeCell ref="A60:J60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P103"/>
  <sheetViews>
    <sheetView showGridLines="0" view="pageBreakPreview" topLeftCell="A59" zoomScale="85" zoomScaleNormal="115" zoomScaleSheetLayoutView="85" workbookViewId="0">
      <selection activeCell="K76" sqref="K76"/>
    </sheetView>
  </sheetViews>
  <sheetFormatPr defaultRowHeight="12.75" x14ac:dyDescent="0.2"/>
  <cols>
    <col min="1" max="1" width="3" style="307" customWidth="1"/>
    <col min="2" max="2" width="3.28515625" style="304" customWidth="1"/>
    <col min="3" max="3" width="14.28515625" style="295" customWidth="1"/>
    <col min="4" max="4" width="32.42578125" style="296" customWidth="1"/>
    <col min="5" max="5" width="9.28515625" style="297" customWidth="1"/>
    <col min="6" max="6" width="14.7109375" style="298" customWidth="1"/>
    <col min="7" max="8" width="7.7109375" style="298" customWidth="1"/>
    <col min="9" max="9" width="8.42578125" style="298" customWidth="1"/>
    <col min="10" max="10" width="7.7109375" style="298" customWidth="1"/>
    <col min="11" max="11" width="10.5703125" style="298" customWidth="1"/>
    <col min="12" max="12" width="7.7109375" style="298" customWidth="1"/>
    <col min="13" max="13" width="8.5703125" style="298" customWidth="1"/>
    <col min="14" max="16" width="7.7109375" style="298" customWidth="1"/>
    <col min="17" max="16384" width="9.140625" style="276"/>
  </cols>
  <sheetData>
    <row r="1" spans="1:16" ht="15" customHeight="1" x14ac:dyDescent="0.2">
      <c r="A1" s="305"/>
      <c r="B1" s="301"/>
      <c r="C1" s="273"/>
      <c r="D1" s="274"/>
      <c r="E1" s="274"/>
      <c r="F1" s="274"/>
      <c r="G1" s="274"/>
      <c r="H1" s="274"/>
      <c r="I1" s="274"/>
      <c r="J1" s="274"/>
      <c r="K1" s="276" t="s">
        <v>50</v>
      </c>
      <c r="L1" s="275"/>
      <c r="M1" s="275"/>
      <c r="N1" s="274"/>
      <c r="O1" s="274"/>
      <c r="P1" s="274"/>
    </row>
    <row r="2" spans="1:16" ht="15" customHeight="1" x14ac:dyDescent="0.2">
      <c r="A2" s="305"/>
      <c r="B2" s="301"/>
      <c r="C2" s="273"/>
      <c r="D2" s="274"/>
      <c r="E2" s="274"/>
      <c r="F2" s="274"/>
      <c r="G2" s="277"/>
      <c r="H2" s="275"/>
      <c r="I2" s="274"/>
      <c r="J2" s="274"/>
      <c r="K2" s="276" t="s">
        <v>51</v>
      </c>
      <c r="L2" s="275"/>
      <c r="M2" s="275"/>
      <c r="N2" s="274"/>
      <c r="O2" s="274"/>
      <c r="P2" s="274"/>
    </row>
    <row r="3" spans="1:16" ht="15" customHeight="1" x14ac:dyDescent="0.2">
      <c r="A3" s="305"/>
      <c r="B3" s="301"/>
      <c r="C3" s="273"/>
      <c r="D3" s="274"/>
      <c r="E3" s="274"/>
      <c r="F3" s="274"/>
      <c r="G3" s="274"/>
      <c r="H3" s="274"/>
      <c r="I3" s="274"/>
      <c r="J3" s="274"/>
      <c r="K3" s="276" t="s">
        <v>52</v>
      </c>
      <c r="L3" s="275"/>
      <c r="M3" s="275"/>
      <c r="N3" s="274"/>
      <c r="O3" s="274"/>
      <c r="P3" s="274"/>
    </row>
    <row r="4" spans="1:16" s="279" customFormat="1" ht="15" customHeight="1" x14ac:dyDescent="0.2">
      <c r="A4" s="305"/>
      <c r="B4" s="302"/>
      <c r="C4" s="278"/>
      <c r="E4" s="280"/>
      <c r="F4" s="281"/>
      <c r="G4" s="281"/>
      <c r="H4" s="281"/>
      <c r="I4" s="281"/>
      <c r="J4" s="274"/>
      <c r="K4" s="274"/>
      <c r="L4" s="281"/>
      <c r="M4" s="674" t="s">
        <v>53</v>
      </c>
      <c r="N4" s="675"/>
      <c r="O4" s="675"/>
      <c r="P4" s="676"/>
    </row>
    <row r="5" spans="1:16" s="279" customFormat="1" ht="15" customHeight="1" x14ac:dyDescent="0.2">
      <c r="A5" s="305"/>
      <c r="B5" s="302"/>
      <c r="C5" s="278"/>
      <c r="E5" s="280"/>
      <c r="F5" s="281"/>
      <c r="G5" s="281"/>
      <c r="H5" s="281"/>
      <c r="I5" s="275"/>
      <c r="J5" s="281"/>
      <c r="K5" s="281"/>
      <c r="L5" s="138" t="s">
        <v>54</v>
      </c>
      <c r="M5" s="674" t="s">
        <v>55</v>
      </c>
      <c r="N5" s="675"/>
      <c r="O5" s="675"/>
      <c r="P5" s="676"/>
    </row>
    <row r="6" spans="1:16" s="279" customFormat="1" ht="15" customHeight="1" x14ac:dyDescent="0.2">
      <c r="A6" s="305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279" customFormat="1" ht="52.5" customHeight="1" x14ac:dyDescent="0.2">
      <c r="A7" s="305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279" customFormat="1" ht="46.5" customHeight="1" x14ac:dyDescent="0.2">
      <c r="A8" s="305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279" customFormat="1" ht="15" customHeight="1" x14ac:dyDescent="0.2">
      <c r="A9" s="305"/>
      <c r="B9" s="283" t="s">
        <v>58</v>
      </c>
      <c r="C9" s="358"/>
      <c r="E9" s="280"/>
      <c r="F9" s="281"/>
      <c r="G9" s="281"/>
      <c r="H9" s="281"/>
      <c r="I9" s="272"/>
      <c r="J9" s="274"/>
      <c r="K9" s="274"/>
      <c r="L9" s="274" t="s">
        <v>59</v>
      </c>
      <c r="M9" s="685"/>
      <c r="N9" s="686"/>
      <c r="O9" s="686"/>
      <c r="P9" s="687"/>
    </row>
    <row r="10" spans="1:16" s="279" customFormat="1" ht="15" customHeight="1" x14ac:dyDescent="0.2">
      <c r="A10" s="305"/>
      <c r="B10" s="726" t="s">
        <v>1573</v>
      </c>
      <c r="C10" s="726"/>
      <c r="D10" s="726"/>
      <c r="E10" s="726"/>
      <c r="F10" s="726"/>
      <c r="G10" s="726"/>
      <c r="H10" s="356"/>
      <c r="I10" s="356"/>
      <c r="J10" s="356"/>
      <c r="K10" s="356"/>
      <c r="L10" s="274" t="s">
        <v>59</v>
      </c>
      <c r="M10" s="685"/>
      <c r="N10" s="686"/>
      <c r="O10" s="686"/>
      <c r="P10" s="687"/>
    </row>
    <row r="11" spans="1:16" s="279" customFormat="1" ht="15" customHeight="1" x14ac:dyDescent="0.2">
      <c r="A11" s="305"/>
      <c r="B11" s="726"/>
      <c r="C11" s="726"/>
      <c r="D11" s="726"/>
      <c r="E11" s="726"/>
      <c r="F11" s="726"/>
      <c r="G11" s="726"/>
      <c r="H11" s="281"/>
      <c r="I11" s="272"/>
      <c r="J11" s="274"/>
      <c r="K11" s="274"/>
      <c r="L11" s="282" t="s">
        <v>60</v>
      </c>
      <c r="M11" s="674"/>
      <c r="N11" s="675"/>
      <c r="O11" s="675"/>
      <c r="P11" s="676"/>
    </row>
    <row r="12" spans="1:16" s="279" customFormat="1" ht="15" customHeight="1" x14ac:dyDescent="0.2">
      <c r="A12" s="305"/>
      <c r="B12" s="726"/>
      <c r="C12" s="726"/>
      <c r="D12" s="726"/>
      <c r="E12" s="726"/>
      <c r="F12" s="726"/>
      <c r="G12" s="726"/>
      <c r="H12" s="274"/>
      <c r="I12" s="275"/>
      <c r="J12" s="285"/>
      <c r="K12" s="282" t="s">
        <v>61</v>
      </c>
      <c r="L12" s="286" t="s">
        <v>62</v>
      </c>
      <c r="M12" s="671" t="s">
        <v>498</v>
      </c>
      <c r="N12" s="672"/>
      <c r="O12" s="672"/>
      <c r="P12" s="673"/>
    </row>
    <row r="13" spans="1:16" s="279" customFormat="1" ht="15" customHeight="1" x14ac:dyDescent="0.2">
      <c r="A13" s="305"/>
      <c r="B13" s="301"/>
      <c r="C13" s="273"/>
      <c r="E13" s="280"/>
      <c r="F13" s="281"/>
      <c r="G13" s="281"/>
      <c r="H13" s="281"/>
      <c r="I13" s="275"/>
      <c r="L13" s="286" t="s">
        <v>63</v>
      </c>
      <c r="M13" s="671" t="s">
        <v>497</v>
      </c>
      <c r="N13" s="672"/>
      <c r="O13" s="672"/>
      <c r="P13" s="673"/>
    </row>
    <row r="14" spans="1:16" s="279" customFormat="1" ht="15" customHeight="1" x14ac:dyDescent="0.2">
      <c r="A14" s="305"/>
      <c r="B14" s="301"/>
      <c r="C14" s="273"/>
      <c r="E14" s="280"/>
      <c r="F14" s="272"/>
      <c r="G14" s="281"/>
      <c r="H14" s="281"/>
      <c r="I14" s="275"/>
      <c r="J14" s="281"/>
      <c r="K14" s="281"/>
      <c r="L14" s="281" t="s">
        <v>64</v>
      </c>
      <c r="M14" s="674"/>
      <c r="N14" s="675"/>
      <c r="O14" s="675"/>
      <c r="P14" s="676"/>
    </row>
    <row r="15" spans="1:16" ht="15" customHeight="1" x14ac:dyDescent="0.2">
      <c r="A15" s="305"/>
      <c r="B15" s="301"/>
      <c r="C15" s="273"/>
      <c r="D15" s="279"/>
      <c r="E15" s="280"/>
      <c r="F15" s="272"/>
      <c r="G15" s="281"/>
      <c r="H15" s="281"/>
      <c r="I15" s="281"/>
      <c r="J15" s="281"/>
      <c r="K15" s="281"/>
      <c r="L15" s="281"/>
      <c r="M15" s="282"/>
      <c r="N15" s="282"/>
      <c r="O15" s="287"/>
      <c r="P15" s="287"/>
    </row>
    <row r="16" spans="1:16" ht="15" customHeight="1" x14ac:dyDescent="0.2">
      <c r="A16" s="305"/>
      <c r="B16" s="301"/>
      <c r="C16" s="273"/>
      <c r="D16" s="279"/>
      <c r="E16" s="280"/>
      <c r="F16" s="272"/>
      <c r="G16" s="281"/>
      <c r="H16" s="281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305"/>
      <c r="B17" s="301"/>
      <c r="C17" s="273"/>
      <c r="D17" s="279"/>
      <c r="E17" s="280"/>
      <c r="F17" s="272"/>
      <c r="G17" s="281"/>
      <c r="H17" s="281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305"/>
      <c r="B18" s="301"/>
      <c r="C18" s="273"/>
      <c r="D18" s="279"/>
      <c r="E18" s="280"/>
      <c r="F18" s="272"/>
      <c r="G18" s="281"/>
      <c r="H18" s="281"/>
      <c r="I18" s="667" t="s">
        <v>189</v>
      </c>
      <c r="J18" s="668"/>
      <c r="K18" s="667" t="s">
        <v>2498</v>
      </c>
      <c r="L18" s="668"/>
      <c r="M18" s="667" t="s">
        <v>2499</v>
      </c>
      <c r="N18" s="668"/>
      <c r="O18" s="667" t="s">
        <v>2498</v>
      </c>
      <c r="P18" s="668"/>
    </row>
    <row r="19" spans="1:16" s="290" customFormat="1" ht="15" customHeight="1" x14ac:dyDescent="0.2">
      <c r="A19" s="306"/>
      <c r="B19" s="303"/>
      <c r="C19" s="289"/>
      <c r="E19" s="291"/>
      <c r="F19" s="288"/>
      <c r="G19" s="359"/>
      <c r="H19" s="359"/>
      <c r="I19" s="359"/>
      <c r="J19" s="359"/>
      <c r="K19" s="359"/>
      <c r="L19" s="359"/>
      <c r="M19" s="359"/>
      <c r="N19" s="293"/>
      <c r="O19" s="293"/>
      <c r="P19" s="294"/>
    </row>
    <row r="20" spans="1:16" s="290" customFormat="1" ht="24.75" customHeight="1" x14ac:dyDescent="0.2">
      <c r="A20" s="306"/>
      <c r="B20" s="303"/>
      <c r="C20" s="360"/>
      <c r="D20" s="291"/>
      <c r="E20" s="288"/>
      <c r="F20" s="359"/>
      <c r="G20" s="288" t="s">
        <v>70</v>
      </c>
      <c r="H20" s="359"/>
      <c r="I20" s="359"/>
      <c r="J20" s="359"/>
      <c r="K20" s="300"/>
      <c r="L20" s="359"/>
      <c r="M20" s="359"/>
      <c r="N20" s="293"/>
      <c r="O20" s="293"/>
      <c r="P20" s="294"/>
    </row>
    <row r="21" spans="1:16" s="290" customFormat="1" ht="24.75" customHeight="1" x14ac:dyDescent="0.2">
      <c r="A21" s="306"/>
      <c r="B21" s="303"/>
      <c r="C21" s="360"/>
      <c r="D21" s="291"/>
      <c r="E21" s="288"/>
      <c r="F21" s="359"/>
      <c r="G21" s="288" t="s">
        <v>504</v>
      </c>
      <c r="H21" s="359"/>
      <c r="I21" s="359"/>
      <c r="J21" s="359"/>
      <c r="K21" s="300"/>
      <c r="L21" s="359"/>
      <c r="M21" s="359"/>
      <c r="N21" s="293"/>
      <c r="O21" s="293"/>
      <c r="P21" s="294"/>
    </row>
    <row r="22" spans="1:16" s="290" customFormat="1" ht="15" customHeight="1" x14ac:dyDescent="0.2">
      <c r="A22" s="306"/>
      <c r="B22" s="303"/>
      <c r="C22" s="360"/>
      <c r="D22" s="291"/>
      <c r="E22" s="288"/>
      <c r="F22" s="359"/>
      <c r="G22" s="359"/>
      <c r="H22" s="359"/>
      <c r="I22" s="359"/>
      <c r="J22" s="359"/>
      <c r="K22" s="300"/>
      <c r="L22" s="359"/>
      <c r="M22" s="359"/>
      <c r="N22" s="293"/>
      <c r="O22" s="293"/>
      <c r="P22" s="294"/>
    </row>
    <row r="23" spans="1:16" s="290" customFormat="1" ht="15" customHeight="1" x14ac:dyDescent="0.2">
      <c r="A23" s="306"/>
      <c r="B23" s="669" t="s">
        <v>1701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290" customFormat="1" x14ac:dyDescent="0.2">
      <c r="A24" s="306"/>
      <c r="B24" s="303"/>
      <c r="C24" s="28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339">
        <v>1</v>
      </c>
      <c r="B29" s="340">
        <v>2</v>
      </c>
      <c r="C29" s="340">
        <v>3</v>
      </c>
      <c r="D29" s="341">
        <v>4</v>
      </c>
      <c r="E29" s="341">
        <v>5</v>
      </c>
      <c r="F29" s="341">
        <v>6</v>
      </c>
      <c r="G29" s="341">
        <v>7</v>
      </c>
      <c r="H29" s="341">
        <v>8</v>
      </c>
      <c r="I29" s="341">
        <v>9</v>
      </c>
      <c r="J29" s="341">
        <v>10</v>
      </c>
      <c r="K29" s="341">
        <v>11</v>
      </c>
      <c r="L29" s="341">
        <v>12</v>
      </c>
      <c r="M29" s="341">
        <v>13</v>
      </c>
      <c r="N29" s="341">
        <v>14</v>
      </c>
      <c r="O29" s="341">
        <v>15</v>
      </c>
      <c r="P29" s="341">
        <v>16</v>
      </c>
    </row>
    <row r="30" spans="1:16" ht="19.149999999999999" customHeight="1" x14ac:dyDescent="0.2">
      <c r="A30" s="647" t="s">
        <v>515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2501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56.25" x14ac:dyDescent="0.2">
      <c r="A32" s="357">
        <v>1</v>
      </c>
      <c r="B32" s="332" t="s">
        <v>226</v>
      </c>
      <c r="C32" s="333" t="s">
        <v>1715</v>
      </c>
      <c r="D32" s="334" t="s">
        <v>1716</v>
      </c>
      <c r="E32" s="335" t="s">
        <v>1717</v>
      </c>
      <c r="F32" s="336">
        <v>3.1638000000000002</v>
      </c>
      <c r="G32" s="337">
        <v>272.26</v>
      </c>
      <c r="H32" s="337">
        <v>253.75</v>
      </c>
      <c r="I32" s="337">
        <v>3.15</v>
      </c>
      <c r="J32" s="337">
        <v>1.42</v>
      </c>
      <c r="K32" s="337">
        <v>862</v>
      </c>
      <c r="L32" s="337">
        <v>803</v>
      </c>
      <c r="M32" s="337">
        <v>10</v>
      </c>
      <c r="N32" s="337">
        <v>4</v>
      </c>
      <c r="O32" s="336" t="s">
        <v>2502</v>
      </c>
      <c r="P32" s="336" t="s">
        <v>2503</v>
      </c>
    </row>
    <row r="33" spans="1:16" ht="56.25" x14ac:dyDescent="0.2">
      <c r="A33" s="357">
        <v>2</v>
      </c>
      <c r="B33" s="332" t="s">
        <v>229</v>
      </c>
      <c r="C33" s="333" t="s">
        <v>1718</v>
      </c>
      <c r="D33" s="334" t="s">
        <v>1719</v>
      </c>
      <c r="E33" s="335" t="s">
        <v>1313</v>
      </c>
      <c r="F33" s="336">
        <v>3.1638000000000002</v>
      </c>
      <c r="G33" s="337">
        <v>5231.8500000000004</v>
      </c>
      <c r="H33" s="337">
        <v>914.73</v>
      </c>
      <c r="I33" s="337">
        <v>53.75</v>
      </c>
      <c r="J33" s="337">
        <v>36.130000000000003</v>
      </c>
      <c r="K33" s="337">
        <v>16552</v>
      </c>
      <c r="L33" s="337">
        <v>2894</v>
      </c>
      <c r="M33" s="337">
        <v>170</v>
      </c>
      <c r="N33" s="337">
        <v>114</v>
      </c>
      <c r="O33" s="336" t="s">
        <v>2504</v>
      </c>
      <c r="P33" s="336" t="s">
        <v>2505</v>
      </c>
    </row>
    <row r="34" spans="1:16" ht="22.5" x14ac:dyDescent="0.2">
      <c r="A34" s="357">
        <v>3</v>
      </c>
      <c r="B34" s="332" t="s">
        <v>231</v>
      </c>
      <c r="C34" s="333" t="s">
        <v>1720</v>
      </c>
      <c r="D34" s="334" t="s">
        <v>1721</v>
      </c>
      <c r="E34" s="335" t="s">
        <v>99</v>
      </c>
      <c r="F34" s="336">
        <v>3.1638000000000002</v>
      </c>
      <c r="G34" s="337">
        <v>67.38</v>
      </c>
      <c r="H34" s="337">
        <v>66.02</v>
      </c>
      <c r="I34" s="337">
        <v>1.18</v>
      </c>
      <c r="J34" s="337">
        <v>0.14000000000000001</v>
      </c>
      <c r="K34" s="337">
        <v>214</v>
      </c>
      <c r="L34" s="337">
        <v>209</v>
      </c>
      <c r="M34" s="337">
        <v>4</v>
      </c>
      <c r="N34" s="336"/>
      <c r="O34" s="336" t="s">
        <v>2506</v>
      </c>
      <c r="P34" s="336" t="s">
        <v>1722</v>
      </c>
    </row>
    <row r="35" spans="1:16" ht="22.5" x14ac:dyDescent="0.2">
      <c r="A35" s="357">
        <v>4</v>
      </c>
      <c r="B35" s="332" t="s">
        <v>234</v>
      </c>
      <c r="C35" s="333" t="s">
        <v>1652</v>
      </c>
      <c r="D35" s="334" t="s">
        <v>1653</v>
      </c>
      <c r="E35" s="335" t="s">
        <v>834</v>
      </c>
      <c r="F35" s="336">
        <v>41.129399999999997</v>
      </c>
      <c r="G35" s="337">
        <v>12.97</v>
      </c>
      <c r="H35" s="336"/>
      <c r="I35" s="336"/>
      <c r="J35" s="336"/>
      <c r="K35" s="337">
        <v>533</v>
      </c>
      <c r="L35" s="336"/>
      <c r="M35" s="336"/>
      <c r="N35" s="336"/>
      <c r="O35" s="336" t="s">
        <v>107</v>
      </c>
      <c r="P35" s="336" t="s">
        <v>107</v>
      </c>
    </row>
    <row r="36" spans="1:16" ht="56.25" x14ac:dyDescent="0.2">
      <c r="A36" s="357">
        <v>5</v>
      </c>
      <c r="B36" s="332" t="s">
        <v>236</v>
      </c>
      <c r="C36" s="333" t="s">
        <v>1723</v>
      </c>
      <c r="D36" s="334" t="s">
        <v>1724</v>
      </c>
      <c r="E36" s="335" t="s">
        <v>877</v>
      </c>
      <c r="F36" s="336">
        <v>3.1638000000000002</v>
      </c>
      <c r="G36" s="337">
        <v>1527.29</v>
      </c>
      <c r="H36" s="337">
        <v>402.83</v>
      </c>
      <c r="I36" s="337">
        <v>13.68</v>
      </c>
      <c r="J36" s="337">
        <v>0.28000000000000003</v>
      </c>
      <c r="K36" s="337">
        <v>4831</v>
      </c>
      <c r="L36" s="337">
        <v>1274</v>
      </c>
      <c r="M36" s="337">
        <v>43</v>
      </c>
      <c r="N36" s="337">
        <v>1</v>
      </c>
      <c r="O36" s="336" t="s">
        <v>2507</v>
      </c>
      <c r="P36" s="336" t="s">
        <v>2508</v>
      </c>
    </row>
    <row r="37" spans="1:16" ht="19.149999999999999" customHeight="1" x14ac:dyDescent="0.2">
      <c r="A37" s="646" t="s">
        <v>2509</v>
      </c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645"/>
    </row>
    <row r="38" spans="1:16" ht="45" x14ac:dyDescent="0.2">
      <c r="A38" s="357">
        <v>6</v>
      </c>
      <c r="B38" s="332" t="s">
        <v>238</v>
      </c>
      <c r="C38" s="333" t="s">
        <v>2510</v>
      </c>
      <c r="D38" s="334" t="s">
        <v>2511</v>
      </c>
      <c r="E38" s="335" t="s">
        <v>806</v>
      </c>
      <c r="F38" s="336">
        <v>1.72</v>
      </c>
      <c r="G38" s="337">
        <v>11470.85</v>
      </c>
      <c r="H38" s="337">
        <v>1601.44</v>
      </c>
      <c r="I38" s="337">
        <v>46.29</v>
      </c>
      <c r="J38" s="337">
        <v>1.1299999999999999</v>
      </c>
      <c r="K38" s="337">
        <v>19730</v>
      </c>
      <c r="L38" s="337">
        <v>2754</v>
      </c>
      <c r="M38" s="337">
        <v>80</v>
      </c>
      <c r="N38" s="337">
        <v>2</v>
      </c>
      <c r="O38" s="336" t="s">
        <v>2512</v>
      </c>
      <c r="P38" s="336" t="s">
        <v>2513</v>
      </c>
    </row>
    <row r="39" spans="1:16" ht="22.5" x14ac:dyDescent="0.2">
      <c r="A39" s="357">
        <v>7</v>
      </c>
      <c r="B39" s="332" t="s">
        <v>241</v>
      </c>
      <c r="C39" s="333" t="s">
        <v>809</v>
      </c>
      <c r="D39" s="334" t="s">
        <v>810</v>
      </c>
      <c r="E39" s="335" t="s">
        <v>811</v>
      </c>
      <c r="F39" s="336">
        <v>-0.18060000000000001</v>
      </c>
      <c r="G39" s="337">
        <v>88509.119999999995</v>
      </c>
      <c r="H39" s="336"/>
      <c r="I39" s="336"/>
      <c r="J39" s="336"/>
      <c r="K39" s="337">
        <v>-15985</v>
      </c>
      <c r="L39" s="336"/>
      <c r="M39" s="336"/>
      <c r="N39" s="336"/>
      <c r="O39" s="336" t="s">
        <v>107</v>
      </c>
      <c r="P39" s="336" t="s">
        <v>107</v>
      </c>
    </row>
    <row r="40" spans="1:16" ht="33.75" x14ac:dyDescent="0.2">
      <c r="A40" s="357">
        <v>8</v>
      </c>
      <c r="B40" s="332" t="s">
        <v>244</v>
      </c>
      <c r="C40" s="333" t="s">
        <v>2514</v>
      </c>
      <c r="D40" s="334" t="s">
        <v>2515</v>
      </c>
      <c r="E40" s="335" t="s">
        <v>424</v>
      </c>
      <c r="F40" s="336">
        <v>180.6</v>
      </c>
      <c r="G40" s="337">
        <v>65.59</v>
      </c>
      <c r="H40" s="336"/>
      <c r="I40" s="336"/>
      <c r="J40" s="336"/>
      <c r="K40" s="337">
        <v>11846</v>
      </c>
      <c r="L40" s="336"/>
      <c r="M40" s="336"/>
      <c r="N40" s="336"/>
      <c r="O40" s="336" t="s">
        <v>107</v>
      </c>
      <c r="P40" s="336" t="s">
        <v>107</v>
      </c>
    </row>
    <row r="41" spans="1:16" ht="22.5" x14ac:dyDescent="0.2">
      <c r="A41" s="357">
        <v>9</v>
      </c>
      <c r="B41" s="332" t="s">
        <v>247</v>
      </c>
      <c r="C41" s="333" t="s">
        <v>2516</v>
      </c>
      <c r="D41" s="334" t="s">
        <v>2517</v>
      </c>
      <c r="E41" s="335" t="s">
        <v>2518</v>
      </c>
      <c r="F41" s="336">
        <v>8.6999999999999993</v>
      </c>
      <c r="G41" s="337">
        <v>391.51</v>
      </c>
      <c r="H41" s="337">
        <v>59.83</v>
      </c>
      <c r="I41" s="336"/>
      <c r="J41" s="336"/>
      <c r="K41" s="337">
        <v>3407</v>
      </c>
      <c r="L41" s="337">
        <v>521</v>
      </c>
      <c r="M41" s="336"/>
      <c r="N41" s="336"/>
      <c r="O41" s="336" t="s">
        <v>2519</v>
      </c>
      <c r="P41" s="336" t="s">
        <v>107</v>
      </c>
    </row>
    <row r="42" spans="1:16" ht="22.5" x14ac:dyDescent="0.2">
      <c r="A42" s="357">
        <v>10</v>
      </c>
      <c r="B42" s="332" t="s">
        <v>249</v>
      </c>
      <c r="C42" s="333" t="s">
        <v>2520</v>
      </c>
      <c r="D42" s="334" t="s">
        <v>2521</v>
      </c>
      <c r="E42" s="335" t="s">
        <v>2522</v>
      </c>
      <c r="F42" s="336">
        <v>-870</v>
      </c>
      <c r="G42" s="337">
        <v>2.96</v>
      </c>
      <c r="H42" s="336"/>
      <c r="I42" s="336"/>
      <c r="J42" s="336"/>
      <c r="K42" s="337">
        <v>-2575</v>
      </c>
      <c r="L42" s="336"/>
      <c r="M42" s="336"/>
      <c r="N42" s="336"/>
      <c r="O42" s="336" t="s">
        <v>107</v>
      </c>
      <c r="P42" s="336" t="s">
        <v>107</v>
      </c>
    </row>
    <row r="43" spans="1:16" ht="22.5" x14ac:dyDescent="0.2">
      <c r="A43" s="357">
        <v>11</v>
      </c>
      <c r="B43" s="332" t="s">
        <v>253</v>
      </c>
      <c r="C43" s="333" t="s">
        <v>2523</v>
      </c>
      <c r="D43" s="334" t="s">
        <v>2524</v>
      </c>
      <c r="E43" s="335" t="s">
        <v>2522</v>
      </c>
      <c r="F43" s="336">
        <v>870</v>
      </c>
      <c r="G43" s="337">
        <v>3.22</v>
      </c>
      <c r="H43" s="336"/>
      <c r="I43" s="336"/>
      <c r="J43" s="336"/>
      <c r="K43" s="337">
        <v>2801</v>
      </c>
      <c r="L43" s="336"/>
      <c r="M43" s="336"/>
      <c r="N43" s="336"/>
      <c r="O43" s="336" t="s">
        <v>107</v>
      </c>
      <c r="P43" s="336" t="s">
        <v>107</v>
      </c>
    </row>
    <row r="44" spans="1:16" x14ac:dyDescent="0.2">
      <c r="A44" s="646" t="s">
        <v>460</v>
      </c>
      <c r="B44" s="645"/>
      <c r="C44" s="645"/>
      <c r="D44" s="645"/>
      <c r="E44" s="645"/>
      <c r="F44" s="645"/>
      <c r="G44" s="645"/>
      <c r="H44" s="645"/>
      <c r="I44" s="645"/>
      <c r="J44" s="645"/>
      <c r="K44" s="336">
        <v>42216</v>
      </c>
      <c r="L44" s="336">
        <v>8455</v>
      </c>
      <c r="M44" s="336">
        <v>307</v>
      </c>
      <c r="N44" s="336">
        <v>121</v>
      </c>
      <c r="O44" s="336">
        <v>880.44</v>
      </c>
      <c r="P44" s="336">
        <v>11.09</v>
      </c>
    </row>
    <row r="45" spans="1:16" x14ac:dyDescent="0.2">
      <c r="A45" s="646" t="s">
        <v>461</v>
      </c>
      <c r="B45" s="645"/>
      <c r="C45" s="645"/>
      <c r="D45" s="645"/>
      <c r="E45" s="645"/>
      <c r="F45" s="645"/>
      <c r="G45" s="645"/>
      <c r="H45" s="645"/>
      <c r="I45" s="645"/>
      <c r="J45" s="645"/>
      <c r="K45" s="336">
        <v>8040</v>
      </c>
      <c r="L45" s="336"/>
      <c r="M45" s="336"/>
      <c r="N45" s="336"/>
      <c r="O45" s="336"/>
      <c r="P45" s="336"/>
    </row>
    <row r="46" spans="1:16" x14ac:dyDescent="0.2">
      <c r="A46" s="646" t="s">
        <v>462</v>
      </c>
      <c r="B46" s="645"/>
      <c r="C46" s="645"/>
      <c r="D46" s="645"/>
      <c r="E46" s="645"/>
      <c r="F46" s="645"/>
      <c r="G46" s="645"/>
      <c r="H46" s="645"/>
      <c r="I46" s="645"/>
      <c r="J46" s="645"/>
      <c r="K46" s="336">
        <v>4071</v>
      </c>
      <c r="L46" s="336"/>
      <c r="M46" s="336"/>
      <c r="N46" s="336"/>
      <c r="O46" s="336"/>
      <c r="P46" s="336"/>
    </row>
    <row r="47" spans="1:16" x14ac:dyDescent="0.2">
      <c r="A47" s="644" t="s">
        <v>1725</v>
      </c>
      <c r="B47" s="645"/>
      <c r="C47" s="645"/>
      <c r="D47" s="645"/>
      <c r="E47" s="645"/>
      <c r="F47" s="645"/>
      <c r="G47" s="645"/>
      <c r="H47" s="645"/>
      <c r="I47" s="645"/>
      <c r="J47" s="645"/>
      <c r="K47" s="336"/>
      <c r="L47" s="336"/>
      <c r="M47" s="336"/>
      <c r="N47" s="336"/>
      <c r="O47" s="336"/>
      <c r="P47" s="336"/>
    </row>
    <row r="48" spans="1:16" x14ac:dyDescent="0.2">
      <c r="A48" s="646" t="s">
        <v>1327</v>
      </c>
      <c r="B48" s="645"/>
      <c r="C48" s="645"/>
      <c r="D48" s="645"/>
      <c r="E48" s="645"/>
      <c r="F48" s="645"/>
      <c r="G48" s="645"/>
      <c r="H48" s="645"/>
      <c r="I48" s="645"/>
      <c r="J48" s="645"/>
      <c r="K48" s="336">
        <v>1904</v>
      </c>
      <c r="L48" s="336"/>
      <c r="M48" s="336"/>
      <c r="N48" s="336"/>
      <c r="O48" s="336">
        <v>88.81</v>
      </c>
      <c r="P48" s="336">
        <v>0.32</v>
      </c>
    </row>
    <row r="49" spans="1:16" x14ac:dyDescent="0.2">
      <c r="A49" s="646" t="s">
        <v>465</v>
      </c>
      <c r="B49" s="645"/>
      <c r="C49" s="645"/>
      <c r="D49" s="645"/>
      <c r="E49" s="645"/>
      <c r="F49" s="645"/>
      <c r="G49" s="645"/>
      <c r="H49" s="645"/>
      <c r="I49" s="645"/>
      <c r="J49" s="645"/>
      <c r="K49" s="336">
        <v>47958</v>
      </c>
      <c r="L49" s="336"/>
      <c r="M49" s="336"/>
      <c r="N49" s="336"/>
      <c r="O49" s="336">
        <v>733.34</v>
      </c>
      <c r="P49" s="336">
        <v>10.77</v>
      </c>
    </row>
    <row r="50" spans="1:16" x14ac:dyDescent="0.2">
      <c r="A50" s="646" t="s">
        <v>1225</v>
      </c>
      <c r="B50" s="645"/>
      <c r="C50" s="645"/>
      <c r="D50" s="645"/>
      <c r="E50" s="645"/>
      <c r="F50" s="645"/>
      <c r="G50" s="645"/>
      <c r="H50" s="645"/>
      <c r="I50" s="645"/>
      <c r="J50" s="645"/>
      <c r="K50" s="336">
        <v>4465</v>
      </c>
      <c r="L50" s="336"/>
      <c r="M50" s="336"/>
      <c r="N50" s="336"/>
      <c r="O50" s="336">
        <v>58.29</v>
      </c>
      <c r="P50" s="336"/>
    </row>
    <row r="51" spans="1:16" x14ac:dyDescent="0.2">
      <c r="A51" s="646" t="s">
        <v>346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336">
        <v>54327</v>
      </c>
      <c r="L51" s="336"/>
      <c r="M51" s="336"/>
      <c r="N51" s="336"/>
      <c r="O51" s="336">
        <v>880.44</v>
      </c>
      <c r="P51" s="336">
        <v>11.09</v>
      </c>
    </row>
    <row r="52" spans="1:16" x14ac:dyDescent="0.2">
      <c r="A52" s="646" t="s">
        <v>466</v>
      </c>
      <c r="B52" s="645"/>
      <c r="C52" s="645"/>
      <c r="D52" s="645"/>
      <c r="E52" s="645"/>
      <c r="F52" s="645"/>
      <c r="G52" s="645"/>
      <c r="H52" s="645"/>
      <c r="I52" s="645"/>
      <c r="J52" s="645"/>
      <c r="K52" s="336"/>
      <c r="L52" s="336"/>
      <c r="M52" s="336"/>
      <c r="N52" s="336"/>
      <c r="O52" s="336"/>
      <c r="P52" s="336"/>
    </row>
    <row r="53" spans="1:16" x14ac:dyDescent="0.2">
      <c r="A53" s="646" t="s">
        <v>467</v>
      </c>
      <c r="B53" s="645"/>
      <c r="C53" s="645"/>
      <c r="D53" s="645"/>
      <c r="E53" s="645"/>
      <c r="F53" s="645"/>
      <c r="G53" s="645"/>
      <c r="H53" s="645"/>
      <c r="I53" s="645"/>
      <c r="J53" s="645"/>
      <c r="K53" s="336">
        <v>33454</v>
      </c>
      <c r="L53" s="336"/>
      <c r="M53" s="336"/>
      <c r="N53" s="336"/>
      <c r="O53" s="336"/>
      <c r="P53" s="336"/>
    </row>
    <row r="54" spans="1:16" x14ac:dyDescent="0.2">
      <c r="A54" s="646" t="s">
        <v>468</v>
      </c>
      <c r="B54" s="645"/>
      <c r="C54" s="645"/>
      <c r="D54" s="645"/>
      <c r="E54" s="645"/>
      <c r="F54" s="645"/>
      <c r="G54" s="645"/>
      <c r="H54" s="645"/>
      <c r="I54" s="645"/>
      <c r="J54" s="645"/>
      <c r="K54" s="336">
        <v>307</v>
      </c>
      <c r="L54" s="336"/>
      <c r="M54" s="336"/>
      <c r="N54" s="336"/>
      <c r="O54" s="336"/>
      <c r="P54" s="336"/>
    </row>
    <row r="55" spans="1:16" x14ac:dyDescent="0.2">
      <c r="A55" s="646" t="s">
        <v>469</v>
      </c>
      <c r="B55" s="645"/>
      <c r="C55" s="645"/>
      <c r="D55" s="645"/>
      <c r="E55" s="645"/>
      <c r="F55" s="645"/>
      <c r="G55" s="645"/>
      <c r="H55" s="645"/>
      <c r="I55" s="645"/>
      <c r="J55" s="645"/>
      <c r="K55" s="336">
        <v>8576</v>
      </c>
      <c r="L55" s="336"/>
      <c r="M55" s="336"/>
      <c r="N55" s="336"/>
      <c r="O55" s="336"/>
      <c r="P55" s="336"/>
    </row>
    <row r="56" spans="1:16" x14ac:dyDescent="0.2">
      <c r="A56" s="646" t="s">
        <v>470</v>
      </c>
      <c r="B56" s="645"/>
      <c r="C56" s="645"/>
      <c r="D56" s="645"/>
      <c r="E56" s="645"/>
      <c r="F56" s="645"/>
      <c r="G56" s="645"/>
      <c r="H56" s="645"/>
      <c r="I56" s="645"/>
      <c r="J56" s="645"/>
      <c r="K56" s="336">
        <v>8040</v>
      </c>
      <c r="L56" s="336"/>
      <c r="M56" s="336"/>
      <c r="N56" s="336"/>
      <c r="O56" s="336"/>
      <c r="P56" s="336"/>
    </row>
    <row r="57" spans="1:16" x14ac:dyDescent="0.2">
      <c r="A57" s="646" t="s">
        <v>471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336">
        <v>4071</v>
      </c>
      <c r="L57" s="336"/>
      <c r="M57" s="336"/>
      <c r="N57" s="336"/>
      <c r="O57" s="336"/>
      <c r="P57" s="336"/>
    </row>
    <row r="58" spans="1:16" x14ac:dyDescent="0.2">
      <c r="A58" s="644" t="s">
        <v>532</v>
      </c>
      <c r="B58" s="645"/>
      <c r="C58" s="645"/>
      <c r="D58" s="645"/>
      <c r="E58" s="645"/>
      <c r="F58" s="645"/>
      <c r="G58" s="645"/>
      <c r="H58" s="645"/>
      <c r="I58" s="645"/>
      <c r="J58" s="645"/>
      <c r="K58" s="338">
        <v>54327</v>
      </c>
      <c r="L58" s="336"/>
      <c r="M58" s="336"/>
      <c r="N58" s="336"/>
      <c r="O58" s="338">
        <v>880.44</v>
      </c>
      <c r="P58" s="338">
        <v>11.09</v>
      </c>
    </row>
    <row r="59" spans="1:16" x14ac:dyDescent="0.2">
      <c r="A59" s="648" t="s">
        <v>345</v>
      </c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</row>
    <row r="60" spans="1:16" x14ac:dyDescent="0.2">
      <c r="A60" s="646" t="s">
        <v>473</v>
      </c>
      <c r="B60" s="645"/>
      <c r="C60" s="645"/>
      <c r="D60" s="645"/>
      <c r="E60" s="645"/>
      <c r="F60" s="645"/>
      <c r="G60" s="645"/>
      <c r="H60" s="645"/>
      <c r="I60" s="645"/>
      <c r="J60" s="645"/>
      <c r="K60" s="336">
        <v>42216</v>
      </c>
      <c r="L60" s="336">
        <v>8455</v>
      </c>
      <c r="M60" s="336">
        <v>307</v>
      </c>
      <c r="N60" s="336">
        <v>121</v>
      </c>
      <c r="O60" s="336">
        <v>880.44</v>
      </c>
      <c r="P60" s="336">
        <v>11.09</v>
      </c>
    </row>
    <row r="61" spans="1:16" x14ac:dyDescent="0.2">
      <c r="A61" s="646" t="s">
        <v>461</v>
      </c>
      <c r="B61" s="645"/>
      <c r="C61" s="645"/>
      <c r="D61" s="645"/>
      <c r="E61" s="645"/>
      <c r="F61" s="645"/>
      <c r="G61" s="645"/>
      <c r="H61" s="645"/>
      <c r="I61" s="645"/>
      <c r="J61" s="645"/>
      <c r="K61" s="336">
        <v>8040</v>
      </c>
      <c r="L61" s="336"/>
      <c r="M61" s="336"/>
      <c r="N61" s="336"/>
      <c r="O61" s="336"/>
      <c r="P61" s="336"/>
    </row>
    <row r="62" spans="1:16" x14ac:dyDescent="0.2">
      <c r="A62" s="646" t="s">
        <v>462</v>
      </c>
      <c r="B62" s="645"/>
      <c r="C62" s="645"/>
      <c r="D62" s="645"/>
      <c r="E62" s="645"/>
      <c r="F62" s="645"/>
      <c r="G62" s="645"/>
      <c r="H62" s="645"/>
      <c r="I62" s="645"/>
      <c r="J62" s="645"/>
      <c r="K62" s="336">
        <v>4071</v>
      </c>
      <c r="L62" s="336"/>
      <c r="M62" s="336"/>
      <c r="N62" s="336"/>
      <c r="O62" s="336"/>
      <c r="P62" s="336"/>
    </row>
    <row r="63" spans="1:16" x14ac:dyDescent="0.2">
      <c r="A63" s="644" t="s">
        <v>474</v>
      </c>
      <c r="B63" s="645"/>
      <c r="C63" s="645"/>
      <c r="D63" s="645"/>
      <c r="E63" s="645"/>
      <c r="F63" s="645"/>
      <c r="G63" s="645"/>
      <c r="H63" s="645"/>
      <c r="I63" s="645"/>
      <c r="J63" s="645"/>
      <c r="K63" s="336"/>
      <c r="L63" s="336"/>
      <c r="M63" s="336"/>
      <c r="N63" s="336"/>
      <c r="O63" s="336"/>
      <c r="P63" s="336"/>
    </row>
    <row r="64" spans="1:16" x14ac:dyDescent="0.2">
      <c r="A64" s="646" t="s">
        <v>1327</v>
      </c>
      <c r="B64" s="645"/>
      <c r="C64" s="645"/>
      <c r="D64" s="645"/>
      <c r="E64" s="645"/>
      <c r="F64" s="645"/>
      <c r="G64" s="645"/>
      <c r="H64" s="645"/>
      <c r="I64" s="645"/>
      <c r="J64" s="645"/>
      <c r="K64" s="336">
        <v>1904</v>
      </c>
      <c r="L64" s="336"/>
      <c r="M64" s="336"/>
      <c r="N64" s="336"/>
      <c r="O64" s="336">
        <v>88.81</v>
      </c>
      <c r="P64" s="336">
        <v>0.32</v>
      </c>
    </row>
    <row r="65" spans="1:16" x14ac:dyDescent="0.2">
      <c r="A65" s="646" t="s">
        <v>465</v>
      </c>
      <c r="B65" s="645"/>
      <c r="C65" s="645"/>
      <c r="D65" s="645"/>
      <c r="E65" s="645"/>
      <c r="F65" s="645"/>
      <c r="G65" s="645"/>
      <c r="H65" s="645"/>
      <c r="I65" s="645"/>
      <c r="J65" s="645"/>
      <c r="K65" s="336">
        <v>47958</v>
      </c>
      <c r="L65" s="336"/>
      <c r="M65" s="336"/>
      <c r="N65" s="336"/>
      <c r="O65" s="336">
        <v>733.34</v>
      </c>
      <c r="P65" s="336">
        <v>10.77</v>
      </c>
    </row>
    <row r="66" spans="1:16" x14ac:dyDescent="0.2">
      <c r="A66" s="646" t="s">
        <v>1225</v>
      </c>
      <c r="B66" s="645"/>
      <c r="C66" s="645"/>
      <c r="D66" s="645"/>
      <c r="E66" s="645"/>
      <c r="F66" s="645"/>
      <c r="G66" s="645"/>
      <c r="H66" s="645"/>
      <c r="I66" s="645"/>
      <c r="J66" s="645"/>
      <c r="K66" s="336">
        <v>4465</v>
      </c>
      <c r="L66" s="336"/>
      <c r="M66" s="336"/>
      <c r="N66" s="336"/>
      <c r="O66" s="336">
        <v>58.29</v>
      </c>
      <c r="P66" s="336"/>
    </row>
    <row r="67" spans="1:16" x14ac:dyDescent="0.2">
      <c r="A67" s="646" t="s">
        <v>346</v>
      </c>
      <c r="B67" s="645"/>
      <c r="C67" s="645"/>
      <c r="D67" s="645"/>
      <c r="E67" s="645"/>
      <c r="F67" s="645"/>
      <c r="G67" s="645"/>
      <c r="H67" s="645"/>
      <c r="I67" s="645"/>
      <c r="J67" s="645"/>
      <c r="K67" s="336">
        <v>54327</v>
      </c>
      <c r="L67" s="336"/>
      <c r="M67" s="336"/>
      <c r="N67" s="336"/>
      <c r="O67" s="336">
        <v>880.44</v>
      </c>
      <c r="P67" s="336">
        <v>11.09</v>
      </c>
    </row>
    <row r="68" spans="1:16" x14ac:dyDescent="0.2">
      <c r="A68" s="646" t="s">
        <v>466</v>
      </c>
      <c r="B68" s="645"/>
      <c r="C68" s="645"/>
      <c r="D68" s="645"/>
      <c r="E68" s="645"/>
      <c r="F68" s="645"/>
      <c r="G68" s="645"/>
      <c r="H68" s="645"/>
      <c r="I68" s="645"/>
      <c r="J68" s="645"/>
      <c r="K68" s="336"/>
      <c r="L68" s="336"/>
      <c r="M68" s="336"/>
      <c r="N68" s="336"/>
      <c r="O68" s="336"/>
      <c r="P68" s="336"/>
    </row>
    <row r="69" spans="1:16" x14ac:dyDescent="0.2">
      <c r="A69" s="646" t="s">
        <v>467</v>
      </c>
      <c r="B69" s="645"/>
      <c r="C69" s="645"/>
      <c r="D69" s="645"/>
      <c r="E69" s="645"/>
      <c r="F69" s="645"/>
      <c r="G69" s="645"/>
      <c r="H69" s="645"/>
      <c r="I69" s="645"/>
      <c r="J69" s="645"/>
      <c r="K69" s="336">
        <v>33454</v>
      </c>
      <c r="L69" s="336"/>
      <c r="M69" s="336"/>
      <c r="N69" s="336"/>
      <c r="O69" s="336"/>
      <c r="P69" s="336"/>
    </row>
    <row r="70" spans="1:16" x14ac:dyDescent="0.2">
      <c r="A70" s="646" t="s">
        <v>468</v>
      </c>
      <c r="B70" s="645"/>
      <c r="C70" s="645"/>
      <c r="D70" s="645"/>
      <c r="E70" s="645"/>
      <c r="F70" s="645"/>
      <c r="G70" s="645"/>
      <c r="H70" s="645"/>
      <c r="I70" s="645"/>
      <c r="J70" s="645"/>
      <c r="K70" s="336">
        <v>307</v>
      </c>
      <c r="L70" s="336"/>
      <c r="M70" s="336"/>
      <c r="N70" s="336"/>
      <c r="O70" s="336"/>
      <c r="P70" s="336"/>
    </row>
    <row r="71" spans="1:16" x14ac:dyDescent="0.2">
      <c r="A71" s="646" t="s">
        <v>469</v>
      </c>
      <c r="B71" s="645"/>
      <c r="C71" s="645"/>
      <c r="D71" s="645"/>
      <c r="E71" s="645"/>
      <c r="F71" s="645"/>
      <c r="G71" s="645"/>
      <c r="H71" s="645"/>
      <c r="I71" s="645"/>
      <c r="J71" s="645"/>
      <c r="K71" s="336">
        <v>8576</v>
      </c>
      <c r="L71" s="336"/>
      <c r="M71" s="336"/>
      <c r="N71" s="336"/>
      <c r="O71" s="336"/>
      <c r="P71" s="336"/>
    </row>
    <row r="72" spans="1:16" x14ac:dyDescent="0.2">
      <c r="A72" s="646" t="s">
        <v>470</v>
      </c>
      <c r="B72" s="645"/>
      <c r="C72" s="645"/>
      <c r="D72" s="645"/>
      <c r="E72" s="645"/>
      <c r="F72" s="645"/>
      <c r="G72" s="645"/>
      <c r="H72" s="645"/>
      <c r="I72" s="645"/>
      <c r="J72" s="645"/>
      <c r="K72" s="336">
        <v>8040</v>
      </c>
      <c r="L72" s="336"/>
      <c r="M72" s="336"/>
      <c r="N72" s="336"/>
      <c r="O72" s="336"/>
      <c r="P72" s="336"/>
    </row>
    <row r="73" spans="1:16" x14ac:dyDescent="0.2">
      <c r="A73" s="646" t="s">
        <v>471</v>
      </c>
      <c r="B73" s="645"/>
      <c r="C73" s="645"/>
      <c r="D73" s="645"/>
      <c r="E73" s="645"/>
      <c r="F73" s="645"/>
      <c r="G73" s="645"/>
      <c r="H73" s="645"/>
      <c r="I73" s="645"/>
      <c r="J73" s="645"/>
      <c r="K73" s="336">
        <v>4071</v>
      </c>
      <c r="L73" s="336"/>
      <c r="M73" s="336"/>
      <c r="N73" s="336"/>
      <c r="O73" s="336"/>
      <c r="P73" s="336"/>
    </row>
    <row r="74" spans="1:16" x14ac:dyDescent="0.2">
      <c r="A74" s="646" t="str">
        <f>'кс2-20'!A228:J228</f>
        <v xml:space="preserve">  Всего с учетом "Объекты образования - школы СМР=6,96"</v>
      </c>
      <c r="B74" s="645"/>
      <c r="C74" s="645"/>
      <c r="D74" s="645"/>
      <c r="E74" s="645"/>
      <c r="F74" s="645"/>
      <c r="G74" s="645"/>
      <c r="H74" s="645"/>
      <c r="I74" s="645"/>
      <c r="J74" s="645"/>
      <c r="K74" s="336">
        <v>378116</v>
      </c>
      <c r="L74" s="336"/>
      <c r="M74" s="336"/>
      <c r="N74" s="336"/>
      <c r="O74" s="336"/>
      <c r="P74" s="336"/>
    </row>
    <row r="75" spans="1:16" x14ac:dyDescent="0.2">
      <c r="A75" s="646" t="s">
        <v>348</v>
      </c>
      <c r="B75" s="645"/>
      <c r="C75" s="645"/>
      <c r="D75" s="645"/>
      <c r="E75" s="645"/>
      <c r="F75" s="645"/>
      <c r="G75" s="645"/>
      <c r="H75" s="645"/>
      <c r="I75" s="645"/>
      <c r="J75" s="645"/>
      <c r="K75" s="61">
        <f>ROUND(K74*1.1532377,2)</f>
        <v>436057.63</v>
      </c>
      <c r="L75" s="336"/>
      <c r="M75" s="336"/>
      <c r="N75" s="336"/>
      <c r="O75" s="336"/>
      <c r="P75" s="336"/>
    </row>
    <row r="76" spans="1:16" x14ac:dyDescent="0.2">
      <c r="A76" s="646" t="s">
        <v>349</v>
      </c>
      <c r="B76" s="645"/>
      <c r="C76" s="645"/>
      <c r="D76" s="645"/>
      <c r="E76" s="645"/>
      <c r="F76" s="645"/>
      <c r="G76" s="645"/>
      <c r="H76" s="645"/>
      <c r="I76" s="645"/>
      <c r="J76" s="645"/>
      <c r="K76" s="61">
        <v>368461.82</v>
      </c>
      <c r="L76" s="336"/>
      <c r="M76" s="336"/>
      <c r="N76" s="336"/>
      <c r="O76" s="336"/>
      <c r="P76" s="336"/>
    </row>
    <row r="77" spans="1:16" ht="12.75" customHeight="1" x14ac:dyDescent="0.2">
      <c r="A77" s="644" t="s">
        <v>48</v>
      </c>
      <c r="B77" s="645"/>
      <c r="C77" s="645"/>
      <c r="D77" s="645"/>
      <c r="E77" s="645"/>
      <c r="F77" s="645"/>
      <c r="G77" s="645"/>
      <c r="H77" s="645"/>
      <c r="I77" s="645"/>
      <c r="J77" s="645"/>
      <c r="K77" s="61">
        <f>ROUND(K76*0.2,2)</f>
        <v>73692.36</v>
      </c>
      <c r="L77" s="336"/>
      <c r="M77" s="336"/>
      <c r="N77" s="336"/>
      <c r="O77" s="336"/>
      <c r="P77" s="336"/>
    </row>
    <row r="78" spans="1:16" ht="12.75" customHeight="1" x14ac:dyDescent="0.2">
      <c r="A78" s="644" t="s">
        <v>514</v>
      </c>
      <c r="B78" s="645"/>
      <c r="C78" s="645"/>
      <c r="D78" s="645"/>
      <c r="E78" s="645"/>
      <c r="F78" s="645"/>
      <c r="G78" s="645"/>
      <c r="H78" s="645"/>
      <c r="I78" s="645"/>
      <c r="J78" s="645"/>
      <c r="K78" s="61">
        <f>K76+K77</f>
        <v>442154.18</v>
      </c>
      <c r="L78" s="336"/>
      <c r="M78" s="336"/>
      <c r="N78" s="336"/>
      <c r="O78" s="336"/>
      <c r="P78" s="336"/>
    </row>
    <row r="83" spans="1:16" x14ac:dyDescent="0.2">
      <c r="B83" s="122" t="s">
        <v>506</v>
      </c>
      <c r="C83" s="123"/>
      <c r="D83" s="124"/>
      <c r="E83" s="271"/>
      <c r="F83" s="271"/>
      <c r="G83" s="271"/>
      <c r="H83" s="271"/>
      <c r="I83" s="271"/>
      <c r="J83" s="271"/>
      <c r="K83" s="271"/>
      <c r="L83" s="271"/>
      <c r="M83" s="271"/>
    </row>
    <row r="84" spans="1:16" x14ac:dyDescent="0.2">
      <c r="B84" s="122"/>
      <c r="C84" s="123"/>
      <c r="D84" s="124"/>
      <c r="E84" s="271"/>
      <c r="F84" s="271"/>
      <c r="G84" s="271"/>
      <c r="H84" s="271"/>
      <c r="I84" s="271"/>
      <c r="J84" s="271"/>
      <c r="K84" s="271"/>
      <c r="L84" s="271"/>
      <c r="M84" s="271"/>
    </row>
    <row r="85" spans="1:16" x14ac:dyDescent="0.2">
      <c r="B85" s="122" t="s">
        <v>505</v>
      </c>
      <c r="C85" s="123"/>
      <c r="D85" s="124"/>
      <c r="E85" s="271"/>
      <c r="F85" s="271"/>
      <c r="G85" s="271"/>
      <c r="H85" s="271"/>
      <c r="I85" s="271"/>
      <c r="J85" s="271"/>
      <c r="K85" s="271"/>
      <c r="L85" s="271"/>
      <c r="M85" s="271"/>
    </row>
    <row r="90" spans="1:16" x14ac:dyDescent="0.2">
      <c r="A90" s="642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</row>
    <row r="91" spans="1:16" x14ac:dyDescent="0.2">
      <c r="A91" s="640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</row>
    <row r="93" spans="1:16" x14ac:dyDescent="0.2">
      <c r="A93" s="642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</row>
    <row r="96" spans="1:16" x14ac:dyDescent="0.2">
      <c r="A96" s="642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</row>
    <row r="97" spans="1:16" x14ac:dyDescent="0.2">
      <c r="A97" s="640"/>
      <c r="B97" s="641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</row>
    <row r="99" spans="1:16" x14ac:dyDescent="0.2">
      <c r="A99" s="642"/>
      <c r="B99" s="641"/>
      <c r="C99" s="641"/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</row>
    <row r="100" spans="1:16" x14ac:dyDescent="0.2">
      <c r="A100" s="640"/>
      <c r="B100" s="641"/>
      <c r="C100" s="641"/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</row>
    <row r="102" spans="1:16" x14ac:dyDescent="0.2">
      <c r="A102" s="642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</row>
    <row r="103" spans="1:16" x14ac:dyDescent="0.2">
      <c r="A103" s="640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</row>
  </sheetData>
  <mergeCells count="93">
    <mergeCell ref="M12:P12"/>
    <mergeCell ref="B10:G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J27:J28"/>
    <mergeCell ref="L27:L28"/>
    <mergeCell ref="M27:M28"/>
    <mergeCell ref="N27:N28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A30:P30"/>
    <mergeCell ref="A54:J54"/>
    <mergeCell ref="A37:P37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31:P31"/>
    <mergeCell ref="A66:J66"/>
    <mergeCell ref="A55:J55"/>
    <mergeCell ref="A56:J56"/>
    <mergeCell ref="A57:J57"/>
    <mergeCell ref="A58:J58"/>
    <mergeCell ref="A59:P59"/>
    <mergeCell ref="A60:J60"/>
    <mergeCell ref="A61:J61"/>
    <mergeCell ref="A62:J62"/>
    <mergeCell ref="A63:J63"/>
    <mergeCell ref="A64:J64"/>
    <mergeCell ref="A65:J65"/>
    <mergeCell ref="A73:J73"/>
    <mergeCell ref="A74:J74"/>
    <mergeCell ref="A75:J75"/>
    <mergeCell ref="A76:J76"/>
    <mergeCell ref="A67:J67"/>
    <mergeCell ref="A68:J68"/>
    <mergeCell ref="A69:J69"/>
    <mergeCell ref="A70:J70"/>
    <mergeCell ref="A71:J71"/>
    <mergeCell ref="A72:J72"/>
    <mergeCell ref="A99:P99"/>
    <mergeCell ref="A100:P100"/>
    <mergeCell ref="A102:P102"/>
    <mergeCell ref="A103:P103"/>
    <mergeCell ref="A77:J77"/>
    <mergeCell ref="A78:J78"/>
    <mergeCell ref="A90:P90"/>
    <mergeCell ref="A91:P91"/>
    <mergeCell ref="A93:P93"/>
    <mergeCell ref="A96:P96"/>
    <mergeCell ref="A97:P97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87"/>
  <sheetViews>
    <sheetView showGridLines="0" view="pageBreakPreview" topLeftCell="A13" zoomScale="85" zoomScaleNormal="115" zoomScaleSheetLayoutView="85" workbookViewId="0">
      <selection activeCell="M60" sqref="M60"/>
    </sheetView>
  </sheetViews>
  <sheetFormatPr defaultRowHeight="12.75" x14ac:dyDescent="0.2"/>
  <cols>
    <col min="1" max="1" width="3" style="402" customWidth="1"/>
    <col min="2" max="2" width="3.28515625" style="399" customWidth="1"/>
    <col min="3" max="3" width="13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2.4257812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379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03"/>
      <c r="I10" s="403"/>
      <c r="J10" s="403"/>
      <c r="K10" s="403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189</v>
      </c>
      <c r="J18" s="668"/>
      <c r="K18" s="667" t="s">
        <v>2815</v>
      </c>
      <c r="L18" s="668"/>
      <c r="M18" s="667" t="s">
        <v>2499</v>
      </c>
      <c r="N18" s="668"/>
      <c r="O18" s="667" t="s">
        <v>2815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387"/>
      <c r="H19" s="387"/>
      <c r="I19" s="387"/>
      <c r="J19" s="387"/>
      <c r="K19" s="387"/>
      <c r="L19" s="387"/>
      <c r="M19" s="387"/>
      <c r="N19" s="388"/>
      <c r="O19" s="388"/>
      <c r="P19" s="389"/>
    </row>
    <row r="20" spans="1:16" s="385" customFormat="1" ht="24.75" customHeight="1" x14ac:dyDescent="0.2">
      <c r="A20" s="401"/>
      <c r="B20" s="398"/>
      <c r="C20" s="394"/>
      <c r="D20" s="386"/>
      <c r="E20" s="383"/>
      <c r="F20" s="387"/>
      <c r="G20" s="383" t="s">
        <v>70</v>
      </c>
      <c r="H20" s="387"/>
      <c r="I20" s="387"/>
      <c r="J20" s="387"/>
      <c r="K20" s="395"/>
      <c r="L20" s="387"/>
      <c r="M20" s="387"/>
      <c r="N20" s="388"/>
      <c r="O20" s="388"/>
      <c r="P20" s="389"/>
    </row>
    <row r="21" spans="1:16" s="385" customFormat="1" ht="15" customHeight="1" x14ac:dyDescent="0.2">
      <c r="A21" s="401"/>
      <c r="B21" s="398"/>
      <c r="C21" s="394"/>
      <c r="D21" s="386"/>
      <c r="E21" s="383"/>
      <c r="F21" s="387"/>
      <c r="G21" s="383" t="s">
        <v>1233</v>
      </c>
      <c r="H21" s="387"/>
      <c r="I21" s="387"/>
      <c r="J21" s="387"/>
      <c r="K21" s="395"/>
      <c r="L21" s="387"/>
      <c r="M21" s="387"/>
      <c r="N21" s="388"/>
      <c r="O21" s="388"/>
      <c r="P21" s="389"/>
    </row>
    <row r="22" spans="1:16" s="385" customFormat="1" ht="15" customHeight="1" x14ac:dyDescent="0.2">
      <c r="A22" s="401"/>
      <c r="B22" s="669" t="s">
        <v>1783</v>
      </c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</row>
    <row r="23" spans="1:16" s="385" customFormat="1" x14ac:dyDescent="0.2">
      <c r="A23" s="401"/>
      <c r="B23" s="398"/>
      <c r="C23" s="384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</row>
    <row r="24" spans="1:16" ht="20.25" customHeight="1" x14ac:dyDescent="0.2">
      <c r="A24" s="661" t="s">
        <v>71</v>
      </c>
      <c r="B24" s="662"/>
      <c r="C24" s="663" t="s">
        <v>72</v>
      </c>
      <c r="D24" s="650" t="s">
        <v>73</v>
      </c>
      <c r="E24" s="658" t="s">
        <v>74</v>
      </c>
      <c r="F24" s="658" t="s">
        <v>75</v>
      </c>
      <c r="G24" s="659" t="s">
        <v>76</v>
      </c>
      <c r="H24" s="660"/>
      <c r="I24" s="660"/>
      <c r="J24" s="660"/>
      <c r="K24" s="659" t="s">
        <v>77</v>
      </c>
      <c r="L24" s="660"/>
      <c r="M24" s="660"/>
      <c r="N24" s="660"/>
      <c r="O24" s="650" t="s">
        <v>78</v>
      </c>
      <c r="P24" s="652" t="s">
        <v>79</v>
      </c>
    </row>
    <row r="25" spans="1:16" ht="20.25" customHeight="1" x14ac:dyDescent="0.2">
      <c r="A25" s="654" t="s">
        <v>80</v>
      </c>
      <c r="B25" s="656" t="s">
        <v>81</v>
      </c>
      <c r="C25" s="664"/>
      <c r="D25" s="651"/>
      <c r="E25" s="658"/>
      <c r="F25" s="658"/>
      <c r="G25" s="658" t="s">
        <v>82</v>
      </c>
      <c r="H25" s="659" t="s">
        <v>83</v>
      </c>
      <c r="I25" s="660"/>
      <c r="J25" s="660"/>
      <c r="K25" s="658" t="s">
        <v>82</v>
      </c>
      <c r="L25" s="659" t="s">
        <v>83</v>
      </c>
      <c r="M25" s="660"/>
      <c r="N25" s="660"/>
      <c r="O25" s="651"/>
      <c r="P25" s="653"/>
    </row>
    <row r="26" spans="1:16" ht="16.5" customHeight="1" x14ac:dyDescent="0.2">
      <c r="A26" s="655"/>
      <c r="B26" s="657"/>
      <c r="C26" s="664"/>
      <c r="D26" s="651"/>
      <c r="E26" s="658"/>
      <c r="F26" s="658"/>
      <c r="G26" s="658"/>
      <c r="H26" s="658" t="s">
        <v>84</v>
      </c>
      <c r="I26" s="658" t="s">
        <v>85</v>
      </c>
      <c r="J26" s="650" t="s">
        <v>86</v>
      </c>
      <c r="K26" s="658"/>
      <c r="L26" s="658" t="s">
        <v>84</v>
      </c>
      <c r="M26" s="658" t="s">
        <v>85</v>
      </c>
      <c r="N26" s="665" t="s">
        <v>86</v>
      </c>
      <c r="O26" s="651"/>
      <c r="P26" s="653"/>
    </row>
    <row r="27" spans="1:16" ht="12.75" customHeight="1" x14ac:dyDescent="0.2">
      <c r="A27" s="655"/>
      <c r="B27" s="657"/>
      <c r="C27" s="664"/>
      <c r="D27" s="651"/>
      <c r="E27" s="650"/>
      <c r="F27" s="650"/>
      <c r="G27" s="650"/>
      <c r="H27" s="650"/>
      <c r="I27" s="650"/>
      <c r="J27" s="651"/>
      <c r="K27" s="650"/>
      <c r="L27" s="650"/>
      <c r="M27" s="650"/>
      <c r="N27" s="666"/>
      <c r="O27" s="651"/>
      <c r="P27" s="653"/>
    </row>
    <row r="28" spans="1:16" x14ac:dyDescent="0.2">
      <c r="A28" s="412">
        <v>1</v>
      </c>
      <c r="B28" s="413">
        <v>2</v>
      </c>
      <c r="C28" s="413">
        <v>3</v>
      </c>
      <c r="D28" s="414">
        <v>4</v>
      </c>
      <c r="E28" s="414">
        <v>5</v>
      </c>
      <c r="F28" s="414">
        <v>6</v>
      </c>
      <c r="G28" s="414">
        <v>7</v>
      </c>
      <c r="H28" s="414">
        <v>8</v>
      </c>
      <c r="I28" s="414">
        <v>9</v>
      </c>
      <c r="J28" s="414">
        <v>10</v>
      </c>
      <c r="K28" s="414">
        <v>11</v>
      </c>
      <c r="L28" s="414">
        <v>12</v>
      </c>
      <c r="M28" s="414">
        <v>13</v>
      </c>
      <c r="N28" s="414">
        <v>14</v>
      </c>
      <c r="O28" s="414">
        <v>15</v>
      </c>
      <c r="P28" s="414">
        <v>16</v>
      </c>
    </row>
    <row r="29" spans="1:16" ht="19.149999999999999" customHeight="1" x14ac:dyDescent="0.2">
      <c r="A29" s="647" t="s">
        <v>1086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22.5" x14ac:dyDescent="0.2">
      <c r="A30" s="404">
        <v>1</v>
      </c>
      <c r="B30" s="405" t="s">
        <v>247</v>
      </c>
      <c r="C30" s="406" t="s">
        <v>2538</v>
      </c>
      <c r="D30" s="407" t="s">
        <v>2539</v>
      </c>
      <c r="E30" s="408" t="s">
        <v>1577</v>
      </c>
      <c r="F30" s="409">
        <v>1.1000000000000001</v>
      </c>
      <c r="G30" s="410">
        <v>24046.89</v>
      </c>
      <c r="H30" s="410">
        <v>860.5</v>
      </c>
      <c r="I30" s="410">
        <v>105.42</v>
      </c>
      <c r="J30" s="410">
        <v>14.03</v>
      </c>
      <c r="K30" s="410">
        <v>26452</v>
      </c>
      <c r="L30" s="410">
        <v>947</v>
      </c>
      <c r="M30" s="410">
        <v>116</v>
      </c>
      <c r="N30" s="410">
        <v>15</v>
      </c>
      <c r="O30" s="409" t="s">
        <v>2540</v>
      </c>
      <c r="P30" s="409" t="s">
        <v>2541</v>
      </c>
    </row>
    <row r="31" spans="1:16" ht="56.25" x14ac:dyDescent="0.2">
      <c r="A31" s="404">
        <v>2</v>
      </c>
      <c r="B31" s="405" t="s">
        <v>249</v>
      </c>
      <c r="C31" s="406" t="s">
        <v>2542</v>
      </c>
      <c r="D31" s="407" t="s">
        <v>2543</v>
      </c>
      <c r="E31" s="408" t="s">
        <v>1540</v>
      </c>
      <c r="F31" s="409">
        <v>-11</v>
      </c>
      <c r="G31" s="410">
        <v>2306.6999999999998</v>
      </c>
      <c r="H31" s="409"/>
      <c r="I31" s="409"/>
      <c r="J31" s="409"/>
      <c r="K31" s="410">
        <v>-25374</v>
      </c>
      <c r="L31" s="409"/>
      <c r="M31" s="409"/>
      <c r="N31" s="409"/>
      <c r="O31" s="409" t="s">
        <v>107</v>
      </c>
      <c r="P31" s="409" t="s">
        <v>107</v>
      </c>
    </row>
    <row r="32" spans="1:16" ht="33.75" x14ac:dyDescent="0.2">
      <c r="A32" s="404">
        <v>3</v>
      </c>
      <c r="B32" s="405" t="s">
        <v>253</v>
      </c>
      <c r="C32" s="406" t="s">
        <v>2547</v>
      </c>
      <c r="D32" s="407" t="s">
        <v>2544</v>
      </c>
      <c r="E32" s="408" t="s">
        <v>527</v>
      </c>
      <c r="F32" s="409">
        <v>7</v>
      </c>
      <c r="G32" s="410">
        <v>1049.71</v>
      </c>
      <c r="H32" s="409"/>
      <c r="I32" s="409"/>
      <c r="J32" s="409"/>
      <c r="K32" s="410">
        <v>7348</v>
      </c>
      <c r="L32" s="409"/>
      <c r="M32" s="409"/>
      <c r="N32" s="409"/>
      <c r="O32" s="409" t="s">
        <v>107</v>
      </c>
      <c r="P32" s="409" t="s">
        <v>107</v>
      </c>
    </row>
    <row r="33" spans="1:16" ht="33.75" x14ac:dyDescent="0.2">
      <c r="A33" s="404">
        <v>4</v>
      </c>
      <c r="B33" s="405" t="s">
        <v>256</v>
      </c>
      <c r="C33" s="406" t="s">
        <v>2547</v>
      </c>
      <c r="D33" s="407" t="s">
        <v>2545</v>
      </c>
      <c r="E33" s="408" t="s">
        <v>527</v>
      </c>
      <c r="F33" s="409">
        <v>4</v>
      </c>
      <c r="G33" s="410">
        <v>1417.18</v>
      </c>
      <c r="H33" s="409"/>
      <c r="I33" s="409"/>
      <c r="J33" s="409"/>
      <c r="K33" s="410">
        <v>5669</v>
      </c>
      <c r="L33" s="409"/>
      <c r="M33" s="409"/>
      <c r="N33" s="409"/>
      <c r="O33" s="409" t="s">
        <v>107</v>
      </c>
      <c r="P33" s="409" t="s">
        <v>107</v>
      </c>
    </row>
    <row r="34" spans="1:16" x14ac:dyDescent="0.2">
      <c r="A34" s="646" t="s">
        <v>460</v>
      </c>
      <c r="B34" s="645"/>
      <c r="C34" s="645"/>
      <c r="D34" s="645"/>
      <c r="E34" s="645"/>
      <c r="F34" s="645"/>
      <c r="G34" s="645"/>
      <c r="H34" s="645"/>
      <c r="I34" s="645"/>
      <c r="J34" s="645"/>
      <c r="K34" s="409">
        <v>14095</v>
      </c>
      <c r="L34" s="409">
        <v>947</v>
      </c>
      <c r="M34" s="409">
        <v>116</v>
      </c>
      <c r="N34" s="409">
        <v>15</v>
      </c>
      <c r="O34" s="409">
        <v>96.1</v>
      </c>
      <c r="P34" s="409">
        <v>1.0900000000000001</v>
      </c>
    </row>
    <row r="35" spans="1:16" x14ac:dyDescent="0.2">
      <c r="A35" s="646" t="s">
        <v>461</v>
      </c>
      <c r="B35" s="645"/>
      <c r="C35" s="645"/>
      <c r="D35" s="645"/>
      <c r="E35" s="645"/>
      <c r="F35" s="645"/>
      <c r="G35" s="645"/>
      <c r="H35" s="645"/>
      <c r="I35" s="645"/>
      <c r="J35" s="645"/>
      <c r="K35" s="409">
        <v>1108</v>
      </c>
      <c r="L35" s="409"/>
      <c r="M35" s="409"/>
      <c r="N35" s="409"/>
      <c r="O35" s="409"/>
      <c r="P35" s="409"/>
    </row>
    <row r="36" spans="1:16" x14ac:dyDescent="0.2">
      <c r="A36" s="646" t="s">
        <v>462</v>
      </c>
      <c r="B36" s="645"/>
      <c r="C36" s="645"/>
      <c r="D36" s="645"/>
      <c r="E36" s="645"/>
      <c r="F36" s="645"/>
      <c r="G36" s="645"/>
      <c r="H36" s="645"/>
      <c r="I36" s="645"/>
      <c r="J36" s="645"/>
      <c r="K36" s="409">
        <v>679</v>
      </c>
      <c r="L36" s="409"/>
      <c r="M36" s="409"/>
      <c r="N36" s="409"/>
      <c r="O36" s="409"/>
      <c r="P36" s="409"/>
    </row>
    <row r="37" spans="1:16" x14ac:dyDescent="0.2">
      <c r="A37" s="644" t="s">
        <v>2546</v>
      </c>
      <c r="B37" s="645"/>
      <c r="C37" s="645"/>
      <c r="D37" s="645"/>
      <c r="E37" s="645"/>
      <c r="F37" s="645"/>
      <c r="G37" s="645"/>
      <c r="H37" s="645"/>
      <c r="I37" s="645"/>
      <c r="J37" s="645"/>
      <c r="K37" s="409"/>
      <c r="L37" s="409"/>
      <c r="M37" s="409"/>
      <c r="N37" s="409"/>
      <c r="O37" s="409"/>
      <c r="P37" s="409"/>
    </row>
    <row r="38" spans="1:16" ht="21.95" customHeight="1" x14ac:dyDescent="0.2">
      <c r="A38" s="646" t="s">
        <v>1289</v>
      </c>
      <c r="B38" s="645"/>
      <c r="C38" s="645"/>
      <c r="D38" s="645"/>
      <c r="E38" s="645"/>
      <c r="F38" s="645"/>
      <c r="G38" s="645"/>
      <c r="H38" s="645"/>
      <c r="I38" s="645"/>
      <c r="J38" s="645"/>
      <c r="K38" s="409">
        <v>15882</v>
      </c>
      <c r="L38" s="409"/>
      <c r="M38" s="409"/>
      <c r="N38" s="409"/>
      <c r="O38" s="409">
        <v>96.1</v>
      </c>
      <c r="P38" s="409">
        <v>1.0900000000000001</v>
      </c>
    </row>
    <row r="39" spans="1:16" x14ac:dyDescent="0.2">
      <c r="A39" s="646" t="s">
        <v>346</v>
      </c>
      <c r="B39" s="645"/>
      <c r="C39" s="645"/>
      <c r="D39" s="645"/>
      <c r="E39" s="645"/>
      <c r="F39" s="645"/>
      <c r="G39" s="645"/>
      <c r="H39" s="645"/>
      <c r="I39" s="645"/>
      <c r="J39" s="645"/>
      <c r="K39" s="409">
        <v>15882</v>
      </c>
      <c r="L39" s="409"/>
      <c r="M39" s="409"/>
      <c r="N39" s="409"/>
      <c r="O39" s="409">
        <v>96.1</v>
      </c>
      <c r="P39" s="409">
        <v>1.0900000000000001</v>
      </c>
    </row>
    <row r="40" spans="1:16" x14ac:dyDescent="0.2">
      <c r="A40" s="646" t="s">
        <v>466</v>
      </c>
      <c r="B40" s="645"/>
      <c r="C40" s="645"/>
      <c r="D40" s="645"/>
      <c r="E40" s="645"/>
      <c r="F40" s="645"/>
      <c r="G40" s="645"/>
      <c r="H40" s="645"/>
      <c r="I40" s="645"/>
      <c r="J40" s="645"/>
      <c r="K40" s="409"/>
      <c r="L40" s="409"/>
      <c r="M40" s="409"/>
      <c r="N40" s="409"/>
      <c r="O40" s="409"/>
      <c r="P40" s="409"/>
    </row>
    <row r="41" spans="1:16" x14ac:dyDescent="0.2">
      <c r="A41" s="646" t="s">
        <v>467</v>
      </c>
      <c r="B41" s="645"/>
      <c r="C41" s="645"/>
      <c r="D41" s="645"/>
      <c r="E41" s="645"/>
      <c r="F41" s="645"/>
      <c r="G41" s="645"/>
      <c r="H41" s="645"/>
      <c r="I41" s="645"/>
      <c r="J41" s="645"/>
      <c r="K41" s="409">
        <v>13032</v>
      </c>
      <c r="L41" s="409"/>
      <c r="M41" s="409"/>
      <c r="N41" s="409"/>
      <c r="O41" s="409"/>
      <c r="P41" s="409"/>
    </row>
    <row r="42" spans="1:16" x14ac:dyDescent="0.2">
      <c r="A42" s="646" t="s">
        <v>468</v>
      </c>
      <c r="B42" s="645"/>
      <c r="C42" s="645"/>
      <c r="D42" s="645"/>
      <c r="E42" s="645"/>
      <c r="F42" s="645"/>
      <c r="G42" s="645"/>
      <c r="H42" s="645"/>
      <c r="I42" s="645"/>
      <c r="J42" s="645"/>
      <c r="K42" s="409">
        <v>116</v>
      </c>
      <c r="L42" s="409"/>
      <c r="M42" s="409"/>
      <c r="N42" s="409"/>
      <c r="O42" s="409"/>
      <c r="P42" s="409"/>
    </row>
    <row r="43" spans="1:16" x14ac:dyDescent="0.2">
      <c r="A43" s="646" t="s">
        <v>469</v>
      </c>
      <c r="B43" s="645"/>
      <c r="C43" s="645"/>
      <c r="D43" s="645"/>
      <c r="E43" s="645"/>
      <c r="F43" s="645"/>
      <c r="G43" s="645"/>
      <c r="H43" s="645"/>
      <c r="I43" s="645"/>
      <c r="J43" s="645"/>
      <c r="K43" s="409">
        <v>962</v>
      </c>
      <c r="L43" s="409"/>
      <c r="M43" s="409"/>
      <c r="N43" s="409"/>
      <c r="O43" s="409"/>
      <c r="P43" s="409"/>
    </row>
    <row r="44" spans="1:16" x14ac:dyDescent="0.2">
      <c r="A44" s="646" t="s">
        <v>470</v>
      </c>
      <c r="B44" s="645"/>
      <c r="C44" s="645"/>
      <c r="D44" s="645"/>
      <c r="E44" s="645"/>
      <c r="F44" s="645"/>
      <c r="G44" s="645"/>
      <c r="H44" s="645"/>
      <c r="I44" s="645"/>
      <c r="J44" s="645"/>
      <c r="K44" s="409">
        <v>1108</v>
      </c>
      <c r="L44" s="409"/>
      <c r="M44" s="409"/>
      <c r="N44" s="409"/>
      <c r="O44" s="409"/>
      <c r="P44" s="409"/>
    </row>
    <row r="45" spans="1:16" x14ac:dyDescent="0.2">
      <c r="A45" s="646" t="s">
        <v>471</v>
      </c>
      <c r="B45" s="645"/>
      <c r="C45" s="645"/>
      <c r="D45" s="645"/>
      <c r="E45" s="645"/>
      <c r="F45" s="645"/>
      <c r="G45" s="645"/>
      <c r="H45" s="645"/>
      <c r="I45" s="645"/>
      <c r="J45" s="645"/>
      <c r="K45" s="409">
        <v>679</v>
      </c>
      <c r="L45" s="409"/>
      <c r="M45" s="409"/>
      <c r="N45" s="409"/>
      <c r="O45" s="409"/>
      <c r="P45" s="409"/>
    </row>
    <row r="46" spans="1:16" x14ac:dyDescent="0.2">
      <c r="A46" s="644" t="s">
        <v>1089</v>
      </c>
      <c r="B46" s="645"/>
      <c r="C46" s="645"/>
      <c r="D46" s="645"/>
      <c r="E46" s="645"/>
      <c r="F46" s="645"/>
      <c r="G46" s="645"/>
      <c r="H46" s="645"/>
      <c r="I46" s="645"/>
      <c r="J46" s="645"/>
      <c r="K46" s="411">
        <v>15882</v>
      </c>
      <c r="L46" s="409"/>
      <c r="M46" s="409"/>
      <c r="N46" s="409"/>
      <c r="O46" s="411">
        <v>96.1</v>
      </c>
      <c r="P46" s="411">
        <v>1.0900000000000001</v>
      </c>
    </row>
    <row r="47" spans="1:16" x14ac:dyDescent="0.2">
      <c r="A47" s="648" t="s">
        <v>345</v>
      </c>
      <c r="B47" s="649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</row>
    <row r="48" spans="1:16" x14ac:dyDescent="0.2">
      <c r="A48" s="646" t="s">
        <v>473</v>
      </c>
      <c r="B48" s="645"/>
      <c r="C48" s="645"/>
      <c r="D48" s="645"/>
      <c r="E48" s="645"/>
      <c r="F48" s="645"/>
      <c r="G48" s="645"/>
      <c r="H48" s="645"/>
      <c r="I48" s="645"/>
      <c r="J48" s="645"/>
      <c r="K48" s="409">
        <v>14095</v>
      </c>
      <c r="L48" s="409">
        <v>947</v>
      </c>
      <c r="M48" s="409">
        <v>116</v>
      </c>
      <c r="N48" s="409">
        <v>15</v>
      </c>
      <c r="O48" s="409">
        <v>96.1</v>
      </c>
      <c r="P48" s="409">
        <v>1.0900000000000001</v>
      </c>
    </row>
    <row r="49" spans="1:16" x14ac:dyDescent="0.2">
      <c r="A49" s="646" t="s">
        <v>461</v>
      </c>
      <c r="B49" s="645"/>
      <c r="C49" s="645"/>
      <c r="D49" s="645"/>
      <c r="E49" s="645"/>
      <c r="F49" s="645"/>
      <c r="G49" s="645"/>
      <c r="H49" s="645"/>
      <c r="I49" s="645"/>
      <c r="J49" s="645"/>
      <c r="K49" s="409">
        <v>1108</v>
      </c>
      <c r="L49" s="409"/>
      <c r="M49" s="409"/>
      <c r="N49" s="409"/>
      <c r="O49" s="409"/>
      <c r="P49" s="409"/>
    </row>
    <row r="50" spans="1:16" x14ac:dyDescent="0.2">
      <c r="A50" s="646" t="s">
        <v>462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09">
        <v>679</v>
      </c>
      <c r="L50" s="409"/>
      <c r="M50" s="409"/>
      <c r="N50" s="409"/>
      <c r="O50" s="409"/>
      <c r="P50" s="409"/>
    </row>
    <row r="51" spans="1:16" x14ac:dyDescent="0.2">
      <c r="A51" s="644" t="s">
        <v>474</v>
      </c>
      <c r="B51" s="645"/>
      <c r="C51" s="645"/>
      <c r="D51" s="645"/>
      <c r="E51" s="645"/>
      <c r="F51" s="645"/>
      <c r="G51" s="645"/>
      <c r="H51" s="645"/>
      <c r="I51" s="645"/>
      <c r="J51" s="645"/>
      <c r="K51" s="409"/>
      <c r="L51" s="409"/>
      <c r="M51" s="409"/>
      <c r="N51" s="409"/>
      <c r="O51" s="409"/>
      <c r="P51" s="409"/>
    </row>
    <row r="52" spans="1:16" ht="21.95" customHeight="1" x14ac:dyDescent="0.2">
      <c r="A52" s="646" t="s">
        <v>1289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09">
        <v>15882</v>
      </c>
      <c r="L52" s="409"/>
      <c r="M52" s="409"/>
      <c r="N52" s="409"/>
      <c r="O52" s="409">
        <v>96.1</v>
      </c>
      <c r="P52" s="409">
        <v>1.0900000000000001</v>
      </c>
    </row>
    <row r="53" spans="1:16" x14ac:dyDescent="0.2">
      <c r="A53" s="646" t="s">
        <v>346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09">
        <v>15882</v>
      </c>
      <c r="L53" s="409"/>
      <c r="M53" s="409"/>
      <c r="N53" s="409"/>
      <c r="O53" s="409">
        <v>96.1</v>
      </c>
      <c r="P53" s="409">
        <v>1.0900000000000001</v>
      </c>
    </row>
    <row r="54" spans="1:16" x14ac:dyDescent="0.2">
      <c r="A54" s="646" t="s">
        <v>466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09"/>
      <c r="L54" s="409"/>
      <c r="M54" s="409"/>
      <c r="N54" s="409"/>
      <c r="O54" s="409"/>
      <c r="P54" s="409"/>
    </row>
    <row r="55" spans="1:16" x14ac:dyDescent="0.2">
      <c r="A55" s="646" t="s">
        <v>467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09">
        <v>13032</v>
      </c>
      <c r="L55" s="409"/>
      <c r="M55" s="409"/>
      <c r="N55" s="409"/>
      <c r="O55" s="409"/>
      <c r="P55" s="409"/>
    </row>
    <row r="56" spans="1:16" x14ac:dyDescent="0.2">
      <c r="A56" s="646" t="s">
        <v>468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09">
        <v>116</v>
      </c>
      <c r="L56" s="409"/>
      <c r="M56" s="409"/>
      <c r="N56" s="409"/>
      <c r="O56" s="409"/>
      <c r="P56" s="409"/>
    </row>
    <row r="57" spans="1:16" x14ac:dyDescent="0.2">
      <c r="A57" s="646" t="s">
        <v>469</v>
      </c>
      <c r="B57" s="645"/>
      <c r="C57" s="645"/>
      <c r="D57" s="645"/>
      <c r="E57" s="645"/>
      <c r="F57" s="645"/>
      <c r="G57" s="645"/>
      <c r="H57" s="645"/>
      <c r="I57" s="645"/>
      <c r="J57" s="645"/>
      <c r="K57" s="409">
        <v>962</v>
      </c>
      <c r="L57" s="409"/>
      <c r="M57" s="409"/>
      <c r="N57" s="409"/>
      <c r="O57" s="409"/>
      <c r="P57" s="409"/>
    </row>
    <row r="58" spans="1:16" x14ac:dyDescent="0.2">
      <c r="A58" s="646" t="s">
        <v>470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09">
        <v>1108</v>
      </c>
      <c r="L58" s="409"/>
      <c r="M58" s="409"/>
      <c r="N58" s="409"/>
      <c r="O58" s="409"/>
      <c r="P58" s="409"/>
    </row>
    <row r="59" spans="1:16" x14ac:dyDescent="0.2">
      <c r="A59" s="646" t="s">
        <v>471</v>
      </c>
      <c r="B59" s="645"/>
      <c r="C59" s="645"/>
      <c r="D59" s="645"/>
      <c r="E59" s="645"/>
      <c r="F59" s="645"/>
      <c r="G59" s="645"/>
      <c r="H59" s="645"/>
      <c r="I59" s="645"/>
      <c r="J59" s="645"/>
      <c r="K59" s="409">
        <v>679</v>
      </c>
      <c r="L59" s="409"/>
      <c r="M59" s="409"/>
      <c r="N59" s="409"/>
      <c r="O59" s="409"/>
      <c r="P59" s="409"/>
    </row>
    <row r="60" spans="1:16" x14ac:dyDescent="0.2">
      <c r="A60" s="646" t="str">
        <f>'кс2-23'!A74:J74</f>
        <v xml:space="preserve">  Всего с учетом "Объекты образования - школы СМР=6,96"</v>
      </c>
      <c r="B60" s="645"/>
      <c r="C60" s="645"/>
      <c r="D60" s="645"/>
      <c r="E60" s="645"/>
      <c r="F60" s="645"/>
      <c r="G60" s="645"/>
      <c r="H60" s="645"/>
      <c r="I60" s="645"/>
      <c r="J60" s="645"/>
      <c r="K60" s="409">
        <v>110539</v>
      </c>
      <c r="L60" s="409"/>
      <c r="M60" s="409"/>
      <c r="N60" s="409"/>
      <c r="O60" s="409"/>
      <c r="P60" s="409"/>
    </row>
    <row r="61" spans="1:16" x14ac:dyDescent="0.2">
      <c r="A61" s="646" t="s">
        <v>348</v>
      </c>
      <c r="B61" s="645"/>
      <c r="C61" s="645"/>
      <c r="D61" s="645"/>
      <c r="E61" s="645"/>
      <c r="F61" s="645"/>
      <c r="G61" s="645"/>
      <c r="H61" s="645"/>
      <c r="I61" s="645"/>
      <c r="J61" s="645"/>
      <c r="K61" s="61">
        <f>ROUND(K60*1.1532377,2)</f>
        <v>127477.74</v>
      </c>
      <c r="L61" s="409"/>
      <c r="M61" s="409"/>
      <c r="N61" s="409"/>
      <c r="O61" s="409"/>
      <c r="P61" s="409"/>
    </row>
    <row r="62" spans="1:16" x14ac:dyDescent="0.2">
      <c r="A62" s="646" t="s">
        <v>349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1">
        <v>107761.23</v>
      </c>
      <c r="L62" s="409"/>
      <c r="M62" s="409"/>
      <c r="N62" s="409"/>
      <c r="O62" s="409"/>
      <c r="P62" s="409"/>
    </row>
    <row r="63" spans="1:16" ht="12.75" customHeight="1" x14ac:dyDescent="0.2">
      <c r="A63" s="644" t="s">
        <v>48</v>
      </c>
      <c r="B63" s="645"/>
      <c r="C63" s="645"/>
      <c r="D63" s="645"/>
      <c r="E63" s="645"/>
      <c r="F63" s="645"/>
      <c r="G63" s="645"/>
      <c r="H63" s="645"/>
      <c r="I63" s="645"/>
      <c r="J63" s="645"/>
      <c r="K63" s="61">
        <f>ROUND(K62*0.2,2)</f>
        <v>21552.25</v>
      </c>
      <c r="L63" s="409"/>
      <c r="M63" s="409"/>
      <c r="N63" s="409"/>
      <c r="O63" s="409"/>
      <c r="P63" s="409"/>
    </row>
    <row r="64" spans="1:16" ht="12.75" customHeight="1" x14ac:dyDescent="0.2">
      <c r="A64" s="644" t="s">
        <v>514</v>
      </c>
      <c r="B64" s="645"/>
      <c r="C64" s="645"/>
      <c r="D64" s="645"/>
      <c r="E64" s="645"/>
      <c r="F64" s="645"/>
      <c r="G64" s="645"/>
      <c r="H64" s="645"/>
      <c r="I64" s="645"/>
      <c r="J64" s="645"/>
      <c r="K64" s="61">
        <f>K62+K63</f>
        <v>129313.48</v>
      </c>
      <c r="L64" s="409"/>
      <c r="M64" s="409"/>
      <c r="N64" s="409"/>
      <c r="O64" s="409"/>
      <c r="P64" s="409"/>
    </row>
    <row r="67" spans="1:16" x14ac:dyDescent="0.2">
      <c r="B67" s="122" t="s">
        <v>506</v>
      </c>
      <c r="C67" s="123"/>
      <c r="D67" s="124"/>
      <c r="E67" s="366"/>
      <c r="F67" s="366"/>
      <c r="G67" s="366"/>
      <c r="H67" s="366"/>
      <c r="I67" s="366"/>
      <c r="J67" s="366"/>
      <c r="K67" s="366"/>
      <c r="L67" s="366"/>
      <c r="M67" s="366"/>
    </row>
    <row r="68" spans="1:16" x14ac:dyDescent="0.2">
      <c r="B68" s="122"/>
      <c r="C68" s="123"/>
      <c r="D68" s="124"/>
      <c r="E68" s="366"/>
      <c r="F68" s="366"/>
      <c r="G68" s="366"/>
      <c r="H68" s="366"/>
      <c r="I68" s="366"/>
      <c r="J68" s="366"/>
      <c r="K68" s="366"/>
      <c r="L68" s="366"/>
      <c r="M68" s="366"/>
    </row>
    <row r="69" spans="1:16" x14ac:dyDescent="0.2">
      <c r="B69" s="122" t="s">
        <v>505</v>
      </c>
      <c r="C69" s="123"/>
      <c r="D69" s="124"/>
      <c r="E69" s="366"/>
      <c r="F69" s="366"/>
      <c r="G69" s="366"/>
      <c r="H69" s="366"/>
      <c r="I69" s="366"/>
      <c r="J69" s="366"/>
      <c r="K69" s="366"/>
      <c r="L69" s="366"/>
      <c r="M69" s="366"/>
    </row>
    <row r="74" spans="1:16" x14ac:dyDescent="0.2">
      <c r="A74" s="642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</row>
    <row r="75" spans="1:16" x14ac:dyDescent="0.2">
      <c r="A75" s="640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</row>
    <row r="77" spans="1:16" x14ac:dyDescent="0.2">
      <c r="A77" s="642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</row>
    <row r="80" spans="1:16" x14ac:dyDescent="0.2">
      <c r="A80" s="642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</row>
    <row r="81" spans="1:16" x14ac:dyDescent="0.2">
      <c r="A81" s="640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</row>
    <row r="83" spans="1:16" x14ac:dyDescent="0.2">
      <c r="A83" s="642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</row>
    <row r="84" spans="1:16" x14ac:dyDescent="0.2">
      <c r="A84" s="640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</row>
    <row r="86" spans="1:16" x14ac:dyDescent="0.2">
      <c r="A86" s="642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7" spans="1:16" x14ac:dyDescent="0.2">
      <c r="A87" s="640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</sheetData>
  <mergeCells count="87">
    <mergeCell ref="M12:P12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M10:P10"/>
    <mergeCell ref="M11:P11"/>
    <mergeCell ref="O18:P18"/>
    <mergeCell ref="B22:P2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J26:J27"/>
    <mergeCell ref="L26:L27"/>
    <mergeCell ref="M26:M27"/>
    <mergeCell ref="N26:N27"/>
    <mergeCell ref="K24:N24"/>
    <mergeCell ref="O24:O27"/>
    <mergeCell ref="P24:P27"/>
    <mergeCell ref="A25:A27"/>
    <mergeCell ref="B25:B27"/>
    <mergeCell ref="G25:G27"/>
    <mergeCell ref="H25:J25"/>
    <mergeCell ref="K25:K27"/>
    <mergeCell ref="L25:N25"/>
    <mergeCell ref="H26:H27"/>
    <mergeCell ref="A24:B24"/>
    <mergeCell ref="C24:C27"/>
    <mergeCell ref="D24:D27"/>
    <mergeCell ref="E24:E27"/>
    <mergeCell ref="F24:F27"/>
    <mergeCell ref="G24:J24"/>
    <mergeCell ref="I26:I27"/>
    <mergeCell ref="A29:P29"/>
    <mergeCell ref="A46:J46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34:J34"/>
    <mergeCell ref="A58:J58"/>
    <mergeCell ref="A47:P47"/>
    <mergeCell ref="A48:J48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83:P83"/>
    <mergeCell ref="A84:P84"/>
    <mergeCell ref="A86:P86"/>
    <mergeCell ref="A87:P87"/>
    <mergeCell ref="B10:G12"/>
    <mergeCell ref="A63:J63"/>
    <mergeCell ref="A64:J64"/>
    <mergeCell ref="A74:P74"/>
    <mergeCell ref="A75:P75"/>
    <mergeCell ref="A77:P77"/>
    <mergeCell ref="A80:P80"/>
    <mergeCell ref="A81:P81"/>
    <mergeCell ref="A59:J59"/>
    <mergeCell ref="A60:J60"/>
    <mergeCell ref="A61:J61"/>
    <mergeCell ref="A62:J62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26"/>
  <sheetViews>
    <sheetView showGridLines="0" view="pageBreakPreview" topLeftCell="A10" zoomScaleNormal="115" zoomScaleSheetLayoutView="100" workbookViewId="0">
      <selection activeCell="M60" sqref="M60"/>
    </sheetView>
  </sheetViews>
  <sheetFormatPr defaultRowHeight="12.75" x14ac:dyDescent="0.2"/>
  <cols>
    <col min="1" max="1" width="3" style="402" customWidth="1"/>
    <col min="2" max="2" width="3.28515625" style="399" customWidth="1"/>
    <col min="3" max="3" width="8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2.8554687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379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03"/>
      <c r="I10" s="403"/>
      <c r="J10" s="403"/>
      <c r="K10" s="403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193</v>
      </c>
      <c r="J18" s="668"/>
      <c r="K18" s="667" t="s">
        <v>2815</v>
      </c>
      <c r="L18" s="668"/>
      <c r="M18" s="667" t="s">
        <v>2499</v>
      </c>
      <c r="N18" s="668"/>
      <c r="O18" s="667" t="s">
        <v>2815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387"/>
      <c r="H19" s="387"/>
      <c r="I19" s="387"/>
      <c r="J19" s="387"/>
      <c r="K19" s="387"/>
      <c r="L19" s="387"/>
      <c r="M19" s="387"/>
      <c r="N19" s="388"/>
      <c r="O19" s="388"/>
      <c r="P19" s="389"/>
    </row>
    <row r="20" spans="1:16" s="385" customFormat="1" ht="24.75" customHeight="1" x14ac:dyDescent="0.2">
      <c r="A20" s="401"/>
      <c r="B20" s="398"/>
      <c r="C20" s="394"/>
      <c r="D20" s="386"/>
      <c r="E20" s="383"/>
      <c r="F20" s="387"/>
      <c r="G20" s="383" t="s">
        <v>70</v>
      </c>
      <c r="H20" s="387"/>
      <c r="I20" s="387"/>
      <c r="J20" s="387"/>
      <c r="K20" s="395"/>
      <c r="L20" s="387"/>
      <c r="M20" s="387"/>
      <c r="N20" s="388"/>
      <c r="O20" s="388"/>
      <c r="P20" s="389"/>
    </row>
    <row r="21" spans="1:16" s="385" customFormat="1" ht="15" customHeight="1" x14ac:dyDescent="0.2">
      <c r="A21" s="401"/>
      <c r="B21" s="398"/>
      <c r="C21" s="394"/>
      <c r="D21" s="386"/>
      <c r="E21" s="383"/>
      <c r="F21" s="387"/>
      <c r="G21" s="383" t="s">
        <v>1233</v>
      </c>
      <c r="H21" s="387"/>
      <c r="I21" s="387"/>
      <c r="J21" s="387"/>
      <c r="K21" s="395"/>
      <c r="L21" s="387"/>
      <c r="M21" s="387"/>
      <c r="N21" s="388"/>
      <c r="O21" s="388"/>
      <c r="P21" s="389"/>
    </row>
    <row r="22" spans="1:16" s="385" customFormat="1" ht="15" customHeight="1" x14ac:dyDescent="0.2">
      <c r="A22" s="401"/>
      <c r="B22" s="398"/>
      <c r="C22" s="394"/>
      <c r="D22" s="386"/>
      <c r="E22" s="383"/>
      <c r="F22" s="387"/>
      <c r="G22" s="387"/>
      <c r="H22" s="387"/>
      <c r="I22" s="387"/>
      <c r="J22" s="387"/>
      <c r="K22" s="395"/>
      <c r="L22" s="387"/>
      <c r="M22" s="387"/>
      <c r="N22" s="388"/>
      <c r="O22" s="388"/>
      <c r="P22" s="389"/>
    </row>
    <row r="23" spans="1:16" s="385" customFormat="1" ht="15" customHeight="1" x14ac:dyDescent="0.2">
      <c r="A23" s="401"/>
      <c r="B23" s="669" t="s">
        <v>2586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385" customFormat="1" x14ac:dyDescent="0.2">
      <c r="A24" s="401"/>
      <c r="B24" s="398"/>
      <c r="C24" s="384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412">
        <v>1</v>
      </c>
      <c r="B29" s="413">
        <v>2</v>
      </c>
      <c r="C29" s="413">
        <v>3</v>
      </c>
      <c r="D29" s="414">
        <v>4</v>
      </c>
      <c r="E29" s="414">
        <v>5</v>
      </c>
      <c r="F29" s="414">
        <v>6</v>
      </c>
      <c r="G29" s="414">
        <v>7</v>
      </c>
      <c r="H29" s="414">
        <v>8</v>
      </c>
      <c r="I29" s="414">
        <v>9</v>
      </c>
      <c r="J29" s="414">
        <v>10</v>
      </c>
      <c r="K29" s="414">
        <v>11</v>
      </c>
      <c r="L29" s="414">
        <v>12</v>
      </c>
      <c r="M29" s="414">
        <v>13</v>
      </c>
      <c r="N29" s="414">
        <v>14</v>
      </c>
      <c r="O29" s="414">
        <v>15</v>
      </c>
      <c r="P29" s="414">
        <v>16</v>
      </c>
    </row>
    <row r="30" spans="1:16" ht="19.149999999999999" customHeight="1" x14ac:dyDescent="0.2">
      <c r="A30" s="647" t="s">
        <v>1021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22.5" x14ac:dyDescent="0.2">
      <c r="A31" s="404">
        <v>1</v>
      </c>
      <c r="B31" s="405" t="s">
        <v>183</v>
      </c>
      <c r="C31" s="406" t="s">
        <v>2548</v>
      </c>
      <c r="D31" s="407" t="s">
        <v>2549</v>
      </c>
      <c r="E31" s="408" t="s">
        <v>1540</v>
      </c>
      <c r="F31" s="409">
        <v>-18</v>
      </c>
      <c r="G31" s="410">
        <v>237.61</v>
      </c>
      <c r="H31" s="409"/>
      <c r="I31" s="409"/>
      <c r="J31" s="409"/>
      <c r="K31" s="410">
        <v>-4277</v>
      </c>
      <c r="L31" s="409"/>
      <c r="M31" s="409"/>
      <c r="N31" s="409"/>
      <c r="O31" s="409" t="s">
        <v>107</v>
      </c>
      <c r="P31" s="409" t="s">
        <v>107</v>
      </c>
    </row>
    <row r="32" spans="1:16" ht="31.5" x14ac:dyDescent="0.2">
      <c r="A32" s="404">
        <v>2</v>
      </c>
      <c r="B32" s="405" t="s">
        <v>185</v>
      </c>
      <c r="C32" s="406" t="s">
        <v>1102</v>
      </c>
      <c r="D32" s="407" t="s">
        <v>2550</v>
      </c>
      <c r="E32" s="408" t="s">
        <v>1540</v>
      </c>
      <c r="F32" s="409">
        <v>3</v>
      </c>
      <c r="G32" s="409" t="s">
        <v>2551</v>
      </c>
      <c r="H32" s="409"/>
      <c r="I32" s="409"/>
      <c r="J32" s="409"/>
      <c r="K32" s="410">
        <v>4443</v>
      </c>
      <c r="L32" s="409"/>
      <c r="M32" s="409"/>
      <c r="N32" s="409"/>
      <c r="O32" s="409" t="s">
        <v>107</v>
      </c>
      <c r="P32" s="409" t="s">
        <v>107</v>
      </c>
    </row>
    <row r="33" spans="1:16" ht="22.5" x14ac:dyDescent="0.2">
      <c r="A33" s="404">
        <v>3</v>
      </c>
      <c r="B33" s="405" t="s">
        <v>189</v>
      </c>
      <c r="C33" s="406" t="s">
        <v>1102</v>
      </c>
      <c r="D33" s="407" t="s">
        <v>2552</v>
      </c>
      <c r="E33" s="408" t="s">
        <v>2553</v>
      </c>
      <c r="F33" s="409">
        <v>4</v>
      </c>
      <c r="G33" s="410">
        <v>388.78</v>
      </c>
      <c r="H33" s="409"/>
      <c r="I33" s="409"/>
      <c r="J33" s="409"/>
      <c r="K33" s="410">
        <v>1555</v>
      </c>
      <c r="L33" s="409"/>
      <c r="M33" s="409"/>
      <c r="N33" s="409"/>
      <c r="O33" s="409" t="s">
        <v>107</v>
      </c>
      <c r="P33" s="409" t="s">
        <v>107</v>
      </c>
    </row>
    <row r="34" spans="1:16" ht="22.5" x14ac:dyDescent="0.2">
      <c r="A34" s="404">
        <v>4</v>
      </c>
      <c r="B34" s="405" t="s">
        <v>193</v>
      </c>
      <c r="C34" s="406" t="s">
        <v>1102</v>
      </c>
      <c r="D34" s="407" t="s">
        <v>2554</v>
      </c>
      <c r="E34" s="408" t="s">
        <v>1540</v>
      </c>
      <c r="F34" s="409">
        <v>11</v>
      </c>
      <c r="G34" s="410">
        <v>427.66</v>
      </c>
      <c r="H34" s="409"/>
      <c r="I34" s="409"/>
      <c r="J34" s="409"/>
      <c r="K34" s="410">
        <v>4704</v>
      </c>
      <c r="L34" s="409"/>
      <c r="M34" s="409"/>
      <c r="N34" s="409"/>
      <c r="O34" s="409" t="s">
        <v>107</v>
      </c>
      <c r="P34" s="409" t="s">
        <v>107</v>
      </c>
    </row>
    <row r="35" spans="1:16" ht="22.5" x14ac:dyDescent="0.2">
      <c r="A35" s="404">
        <v>5</v>
      </c>
      <c r="B35" s="405" t="s">
        <v>196</v>
      </c>
      <c r="C35" s="406" t="s">
        <v>1102</v>
      </c>
      <c r="D35" s="407" t="s">
        <v>2555</v>
      </c>
      <c r="E35" s="408" t="s">
        <v>527</v>
      </c>
      <c r="F35" s="409">
        <v>18</v>
      </c>
      <c r="G35" s="410">
        <v>22.19</v>
      </c>
      <c r="H35" s="409"/>
      <c r="I35" s="409"/>
      <c r="J35" s="409"/>
      <c r="K35" s="410">
        <v>399</v>
      </c>
      <c r="L35" s="409"/>
      <c r="M35" s="409"/>
      <c r="N35" s="409"/>
      <c r="O35" s="409" t="s">
        <v>107</v>
      </c>
      <c r="P35" s="409" t="s">
        <v>107</v>
      </c>
    </row>
    <row r="36" spans="1:16" ht="22.5" x14ac:dyDescent="0.2">
      <c r="A36" s="404">
        <v>6</v>
      </c>
      <c r="B36" s="405" t="s">
        <v>198</v>
      </c>
      <c r="C36" s="406" t="s">
        <v>2556</v>
      </c>
      <c r="D36" s="407" t="s">
        <v>2557</v>
      </c>
      <c r="E36" s="408" t="s">
        <v>525</v>
      </c>
      <c r="F36" s="409">
        <v>11</v>
      </c>
      <c r="G36" s="410">
        <v>14.07</v>
      </c>
      <c r="H36" s="409"/>
      <c r="I36" s="409"/>
      <c r="J36" s="409"/>
      <c r="K36" s="410">
        <v>155</v>
      </c>
      <c r="L36" s="409"/>
      <c r="M36" s="409"/>
      <c r="N36" s="409"/>
      <c r="O36" s="409" t="s">
        <v>107</v>
      </c>
      <c r="P36" s="409" t="s">
        <v>107</v>
      </c>
    </row>
    <row r="37" spans="1:16" ht="22.5" x14ac:dyDescent="0.2">
      <c r="A37" s="404">
        <v>7</v>
      </c>
      <c r="B37" s="405" t="s">
        <v>199</v>
      </c>
      <c r="C37" s="406" t="s">
        <v>2558</v>
      </c>
      <c r="D37" s="407" t="s">
        <v>2559</v>
      </c>
      <c r="E37" s="408" t="s">
        <v>1577</v>
      </c>
      <c r="F37" s="409">
        <v>3.5</v>
      </c>
      <c r="G37" s="410">
        <v>1601.26</v>
      </c>
      <c r="H37" s="410">
        <v>218.23</v>
      </c>
      <c r="I37" s="410">
        <v>23.64</v>
      </c>
      <c r="J37" s="410">
        <v>1.84</v>
      </c>
      <c r="K37" s="410">
        <v>5605</v>
      </c>
      <c r="L37" s="410">
        <v>764</v>
      </c>
      <c r="M37" s="410">
        <v>83</v>
      </c>
      <c r="N37" s="410">
        <v>6</v>
      </c>
      <c r="O37" s="409" t="s">
        <v>2560</v>
      </c>
      <c r="P37" s="409" t="s">
        <v>2561</v>
      </c>
    </row>
    <row r="38" spans="1:16" ht="67.5" x14ac:dyDescent="0.2">
      <c r="A38" s="404">
        <v>8</v>
      </c>
      <c r="B38" s="405" t="s">
        <v>201</v>
      </c>
      <c r="C38" s="406" t="s">
        <v>2562</v>
      </c>
      <c r="D38" s="407" t="s">
        <v>2563</v>
      </c>
      <c r="E38" s="408" t="s">
        <v>1540</v>
      </c>
      <c r="F38" s="409">
        <v>-35</v>
      </c>
      <c r="G38" s="410">
        <v>128.04</v>
      </c>
      <c r="H38" s="409"/>
      <c r="I38" s="409"/>
      <c r="J38" s="409"/>
      <c r="K38" s="410">
        <v>-4481</v>
      </c>
      <c r="L38" s="409"/>
      <c r="M38" s="409"/>
      <c r="N38" s="409"/>
      <c r="O38" s="409" t="s">
        <v>107</v>
      </c>
      <c r="P38" s="409" t="s">
        <v>107</v>
      </c>
    </row>
    <row r="39" spans="1:16" ht="22.5" x14ac:dyDescent="0.2">
      <c r="A39" s="404">
        <v>9</v>
      </c>
      <c r="B39" s="405" t="s">
        <v>203</v>
      </c>
      <c r="C39" s="406" t="s">
        <v>1102</v>
      </c>
      <c r="D39" s="407" t="s">
        <v>2564</v>
      </c>
      <c r="E39" s="408" t="s">
        <v>2553</v>
      </c>
      <c r="F39" s="409">
        <v>4</v>
      </c>
      <c r="G39" s="410">
        <v>170.56</v>
      </c>
      <c r="H39" s="409"/>
      <c r="I39" s="409"/>
      <c r="J39" s="409"/>
      <c r="K39" s="410">
        <v>682</v>
      </c>
      <c r="L39" s="409"/>
      <c r="M39" s="409"/>
      <c r="N39" s="409"/>
      <c r="O39" s="409" t="s">
        <v>107</v>
      </c>
      <c r="P39" s="409" t="s">
        <v>107</v>
      </c>
    </row>
    <row r="40" spans="1:16" ht="22.5" x14ac:dyDescent="0.2">
      <c r="A40" s="404">
        <v>10</v>
      </c>
      <c r="B40" s="405" t="s">
        <v>206</v>
      </c>
      <c r="C40" s="406" t="s">
        <v>1102</v>
      </c>
      <c r="D40" s="407" t="s">
        <v>2565</v>
      </c>
      <c r="E40" s="408" t="s">
        <v>1540</v>
      </c>
      <c r="F40" s="409">
        <v>3</v>
      </c>
      <c r="G40" s="410">
        <v>103.84</v>
      </c>
      <c r="H40" s="409"/>
      <c r="I40" s="409"/>
      <c r="J40" s="409"/>
      <c r="K40" s="410">
        <v>312</v>
      </c>
      <c r="L40" s="409"/>
      <c r="M40" s="409"/>
      <c r="N40" s="409"/>
      <c r="O40" s="409" t="s">
        <v>107</v>
      </c>
      <c r="P40" s="409" t="s">
        <v>107</v>
      </c>
    </row>
    <row r="41" spans="1:16" ht="22.5" x14ac:dyDescent="0.2">
      <c r="A41" s="404">
        <v>11</v>
      </c>
      <c r="B41" s="405" t="s">
        <v>209</v>
      </c>
      <c r="C41" s="406" t="s">
        <v>1102</v>
      </c>
      <c r="D41" s="407" t="s">
        <v>2566</v>
      </c>
      <c r="E41" s="408" t="s">
        <v>2553</v>
      </c>
      <c r="F41" s="409">
        <v>28</v>
      </c>
      <c r="G41" s="410">
        <v>151.12</v>
      </c>
      <c r="H41" s="409"/>
      <c r="I41" s="409"/>
      <c r="J41" s="409"/>
      <c r="K41" s="410">
        <v>4231</v>
      </c>
      <c r="L41" s="409"/>
      <c r="M41" s="409"/>
      <c r="N41" s="409"/>
      <c r="O41" s="409" t="s">
        <v>107</v>
      </c>
      <c r="P41" s="409" t="s">
        <v>107</v>
      </c>
    </row>
    <row r="42" spans="1:16" ht="33.75" x14ac:dyDescent="0.2">
      <c r="A42" s="404">
        <v>12</v>
      </c>
      <c r="B42" s="405" t="s">
        <v>317</v>
      </c>
      <c r="C42" s="406" t="s">
        <v>2567</v>
      </c>
      <c r="D42" s="407" t="s">
        <v>2568</v>
      </c>
      <c r="E42" s="408" t="s">
        <v>1796</v>
      </c>
      <c r="F42" s="409">
        <v>0.9</v>
      </c>
      <c r="G42" s="410">
        <v>2237.81</v>
      </c>
      <c r="H42" s="410">
        <v>28.22</v>
      </c>
      <c r="I42" s="410">
        <v>0.2</v>
      </c>
      <c r="J42" s="409"/>
      <c r="K42" s="410">
        <v>2013</v>
      </c>
      <c r="L42" s="410">
        <v>25</v>
      </c>
      <c r="M42" s="409"/>
      <c r="N42" s="409"/>
      <c r="O42" s="409" t="s">
        <v>2569</v>
      </c>
      <c r="P42" s="409" t="s">
        <v>107</v>
      </c>
    </row>
    <row r="43" spans="1:16" ht="33.75" x14ac:dyDescent="0.2">
      <c r="A43" s="404">
        <v>13</v>
      </c>
      <c r="B43" s="405" t="s">
        <v>319</v>
      </c>
      <c r="C43" s="406" t="s">
        <v>2570</v>
      </c>
      <c r="D43" s="407" t="s">
        <v>2571</v>
      </c>
      <c r="E43" s="408" t="s">
        <v>525</v>
      </c>
      <c r="F43" s="409">
        <v>-9</v>
      </c>
      <c r="G43" s="410">
        <v>220.32</v>
      </c>
      <c r="H43" s="409"/>
      <c r="I43" s="409"/>
      <c r="J43" s="409"/>
      <c r="K43" s="410">
        <v>-1983</v>
      </c>
      <c r="L43" s="409"/>
      <c r="M43" s="409"/>
      <c r="N43" s="409"/>
      <c r="O43" s="409" t="s">
        <v>107</v>
      </c>
      <c r="P43" s="409" t="s">
        <v>107</v>
      </c>
    </row>
    <row r="44" spans="1:16" ht="22.5" x14ac:dyDescent="0.2">
      <c r="A44" s="404">
        <v>14</v>
      </c>
      <c r="B44" s="405" t="s">
        <v>322</v>
      </c>
      <c r="C44" s="406" t="s">
        <v>1102</v>
      </c>
      <c r="D44" s="407" t="s">
        <v>2572</v>
      </c>
      <c r="E44" s="408" t="s">
        <v>527</v>
      </c>
      <c r="F44" s="409">
        <v>3</v>
      </c>
      <c r="G44" s="410">
        <v>564.36</v>
      </c>
      <c r="H44" s="409"/>
      <c r="I44" s="409"/>
      <c r="J44" s="409"/>
      <c r="K44" s="410">
        <v>1693</v>
      </c>
      <c r="L44" s="409"/>
      <c r="M44" s="409"/>
      <c r="N44" s="409"/>
      <c r="O44" s="409" t="s">
        <v>107</v>
      </c>
      <c r="P44" s="409" t="s">
        <v>107</v>
      </c>
    </row>
    <row r="45" spans="1:16" ht="22.5" x14ac:dyDescent="0.2">
      <c r="A45" s="404">
        <v>15</v>
      </c>
      <c r="B45" s="405" t="s">
        <v>325</v>
      </c>
      <c r="C45" s="406" t="s">
        <v>1102</v>
      </c>
      <c r="D45" s="407" t="s">
        <v>2573</v>
      </c>
      <c r="E45" s="408" t="s">
        <v>527</v>
      </c>
      <c r="F45" s="409">
        <v>3</v>
      </c>
      <c r="G45" s="410">
        <v>438.95</v>
      </c>
      <c r="H45" s="409"/>
      <c r="I45" s="409"/>
      <c r="J45" s="409"/>
      <c r="K45" s="410">
        <v>1317</v>
      </c>
      <c r="L45" s="409"/>
      <c r="M45" s="409"/>
      <c r="N45" s="409"/>
      <c r="O45" s="409" t="s">
        <v>107</v>
      </c>
      <c r="P45" s="409" t="s">
        <v>107</v>
      </c>
    </row>
    <row r="46" spans="1:16" ht="22.5" x14ac:dyDescent="0.2">
      <c r="A46" s="404">
        <v>16</v>
      </c>
      <c r="B46" s="405" t="s">
        <v>327</v>
      </c>
      <c r="C46" s="406" t="s">
        <v>1102</v>
      </c>
      <c r="D46" s="407" t="s">
        <v>2574</v>
      </c>
      <c r="E46" s="408" t="s">
        <v>527</v>
      </c>
      <c r="F46" s="409">
        <v>3</v>
      </c>
      <c r="G46" s="410">
        <v>564.36</v>
      </c>
      <c r="H46" s="409"/>
      <c r="I46" s="409"/>
      <c r="J46" s="409"/>
      <c r="K46" s="410">
        <v>1693</v>
      </c>
      <c r="L46" s="409"/>
      <c r="M46" s="409"/>
      <c r="N46" s="409"/>
      <c r="O46" s="409" t="s">
        <v>107</v>
      </c>
      <c r="P46" s="409" t="s">
        <v>107</v>
      </c>
    </row>
    <row r="47" spans="1:16" x14ac:dyDescent="0.2">
      <c r="A47" s="646" t="s">
        <v>460</v>
      </c>
      <c r="B47" s="645"/>
      <c r="C47" s="645"/>
      <c r="D47" s="645"/>
      <c r="E47" s="645"/>
      <c r="F47" s="645"/>
      <c r="G47" s="645"/>
      <c r="H47" s="645"/>
      <c r="I47" s="645"/>
      <c r="J47" s="645"/>
      <c r="K47" s="409">
        <v>18061</v>
      </c>
      <c r="L47" s="409">
        <v>789</v>
      </c>
      <c r="M47" s="409">
        <v>83</v>
      </c>
      <c r="N47" s="409">
        <v>6</v>
      </c>
      <c r="O47" s="409">
        <v>78.3</v>
      </c>
      <c r="P47" s="409">
        <v>0.46</v>
      </c>
    </row>
    <row r="48" spans="1:16" x14ac:dyDescent="0.2">
      <c r="A48" s="646" t="s">
        <v>461</v>
      </c>
      <c r="B48" s="645"/>
      <c r="C48" s="645"/>
      <c r="D48" s="645"/>
      <c r="E48" s="645"/>
      <c r="F48" s="645"/>
      <c r="G48" s="645"/>
      <c r="H48" s="645"/>
      <c r="I48" s="645"/>
      <c r="J48" s="645"/>
      <c r="K48" s="409">
        <v>916</v>
      </c>
      <c r="L48" s="409"/>
      <c r="M48" s="409"/>
      <c r="N48" s="409"/>
      <c r="O48" s="409"/>
      <c r="P48" s="409"/>
    </row>
    <row r="49" spans="1:16" x14ac:dyDescent="0.2">
      <c r="A49" s="646" t="s">
        <v>462</v>
      </c>
      <c r="B49" s="645"/>
      <c r="C49" s="645"/>
      <c r="D49" s="645"/>
      <c r="E49" s="645"/>
      <c r="F49" s="645"/>
      <c r="G49" s="645"/>
      <c r="H49" s="645"/>
      <c r="I49" s="645"/>
      <c r="J49" s="645"/>
      <c r="K49" s="409">
        <v>561</v>
      </c>
      <c r="L49" s="409"/>
      <c r="M49" s="409"/>
      <c r="N49" s="409"/>
      <c r="O49" s="409"/>
      <c r="P49" s="409"/>
    </row>
    <row r="50" spans="1:16" x14ac:dyDescent="0.2">
      <c r="A50" s="644" t="s">
        <v>1782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09"/>
      <c r="L50" s="409"/>
      <c r="M50" s="409"/>
      <c r="N50" s="409"/>
      <c r="O50" s="409"/>
      <c r="P50" s="409"/>
    </row>
    <row r="51" spans="1:16" x14ac:dyDescent="0.2">
      <c r="A51" s="646" t="s">
        <v>2258</v>
      </c>
      <c r="B51" s="645"/>
      <c r="C51" s="645"/>
      <c r="D51" s="645"/>
      <c r="E51" s="645"/>
      <c r="F51" s="645"/>
      <c r="G51" s="645"/>
      <c r="H51" s="645"/>
      <c r="I51" s="645"/>
      <c r="J51" s="645"/>
      <c r="K51" s="409">
        <v>7723</v>
      </c>
      <c r="L51" s="409"/>
      <c r="M51" s="409"/>
      <c r="N51" s="409"/>
      <c r="O51" s="409"/>
      <c r="P51" s="409"/>
    </row>
    <row r="52" spans="1:16" ht="21.95" customHeight="1" x14ac:dyDescent="0.2">
      <c r="A52" s="646" t="s">
        <v>1289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09">
        <v>10122</v>
      </c>
      <c r="L52" s="409"/>
      <c r="M52" s="409"/>
      <c r="N52" s="409"/>
      <c r="O52" s="409">
        <v>78.3</v>
      </c>
      <c r="P52" s="409">
        <v>0.46</v>
      </c>
    </row>
    <row r="53" spans="1:16" x14ac:dyDescent="0.2">
      <c r="A53" s="646" t="s">
        <v>2575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09">
        <v>1693</v>
      </c>
      <c r="L53" s="409"/>
      <c r="M53" s="409"/>
      <c r="N53" s="409"/>
      <c r="O53" s="409"/>
      <c r="P53" s="409"/>
    </row>
    <row r="54" spans="1:16" x14ac:dyDescent="0.2">
      <c r="A54" s="646" t="s">
        <v>346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09">
        <v>19538</v>
      </c>
      <c r="L54" s="409"/>
      <c r="M54" s="409"/>
      <c r="N54" s="409"/>
      <c r="O54" s="409">
        <v>78.3</v>
      </c>
      <c r="P54" s="409">
        <v>0.46</v>
      </c>
    </row>
    <row r="55" spans="1:16" x14ac:dyDescent="0.2">
      <c r="A55" s="646" t="s">
        <v>466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09"/>
      <c r="L55" s="409"/>
      <c r="M55" s="409"/>
      <c r="N55" s="409"/>
      <c r="O55" s="409"/>
      <c r="P55" s="409"/>
    </row>
    <row r="56" spans="1:16" x14ac:dyDescent="0.2">
      <c r="A56" s="646" t="s">
        <v>467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09">
        <v>17189</v>
      </c>
      <c r="L56" s="409"/>
      <c r="M56" s="409"/>
      <c r="N56" s="409"/>
      <c r="O56" s="409"/>
      <c r="P56" s="409"/>
    </row>
    <row r="57" spans="1:16" x14ac:dyDescent="0.2">
      <c r="A57" s="646" t="s">
        <v>468</v>
      </c>
      <c r="B57" s="645"/>
      <c r="C57" s="645"/>
      <c r="D57" s="645"/>
      <c r="E57" s="645"/>
      <c r="F57" s="645"/>
      <c r="G57" s="645"/>
      <c r="H57" s="645"/>
      <c r="I57" s="645"/>
      <c r="J57" s="645"/>
      <c r="K57" s="409">
        <v>83</v>
      </c>
      <c r="L57" s="409"/>
      <c r="M57" s="409"/>
      <c r="N57" s="409"/>
      <c r="O57" s="409"/>
      <c r="P57" s="409"/>
    </row>
    <row r="58" spans="1:16" x14ac:dyDescent="0.2">
      <c r="A58" s="646" t="s">
        <v>469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09">
        <v>795</v>
      </c>
      <c r="L58" s="409"/>
      <c r="M58" s="409"/>
      <c r="N58" s="409"/>
      <c r="O58" s="409"/>
      <c r="P58" s="409"/>
    </row>
    <row r="59" spans="1:16" x14ac:dyDescent="0.2">
      <c r="A59" s="646" t="s">
        <v>470</v>
      </c>
      <c r="B59" s="645"/>
      <c r="C59" s="645"/>
      <c r="D59" s="645"/>
      <c r="E59" s="645"/>
      <c r="F59" s="645"/>
      <c r="G59" s="645"/>
      <c r="H59" s="645"/>
      <c r="I59" s="645"/>
      <c r="J59" s="645"/>
      <c r="K59" s="409">
        <v>916</v>
      </c>
      <c r="L59" s="409"/>
      <c r="M59" s="409"/>
      <c r="N59" s="409"/>
      <c r="O59" s="409"/>
      <c r="P59" s="409"/>
    </row>
    <row r="60" spans="1:16" x14ac:dyDescent="0.2">
      <c r="A60" s="646" t="s">
        <v>471</v>
      </c>
      <c r="B60" s="645"/>
      <c r="C60" s="645"/>
      <c r="D60" s="645"/>
      <c r="E60" s="645"/>
      <c r="F60" s="645"/>
      <c r="G60" s="645"/>
      <c r="H60" s="645"/>
      <c r="I60" s="645"/>
      <c r="J60" s="645"/>
      <c r="K60" s="409">
        <v>561</v>
      </c>
      <c r="L60" s="409"/>
      <c r="M60" s="409"/>
      <c r="N60" s="409"/>
      <c r="O60" s="409"/>
      <c r="P60" s="409"/>
    </row>
    <row r="61" spans="1:16" x14ac:dyDescent="0.2">
      <c r="A61" s="644" t="s">
        <v>1032</v>
      </c>
      <c r="B61" s="645"/>
      <c r="C61" s="645"/>
      <c r="D61" s="645"/>
      <c r="E61" s="645"/>
      <c r="F61" s="645"/>
      <c r="G61" s="645"/>
      <c r="H61" s="645"/>
      <c r="I61" s="645"/>
      <c r="J61" s="645"/>
      <c r="K61" s="411">
        <v>19538</v>
      </c>
      <c r="L61" s="409"/>
      <c r="M61" s="409"/>
      <c r="N61" s="409"/>
      <c r="O61" s="411">
        <v>78.3</v>
      </c>
      <c r="P61" s="411">
        <v>0.46</v>
      </c>
    </row>
    <row r="62" spans="1:16" ht="19.149999999999999" customHeight="1" x14ac:dyDescent="0.2">
      <c r="A62" s="647" t="s">
        <v>1041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</row>
    <row r="63" spans="1:16" ht="22.5" x14ac:dyDescent="0.2">
      <c r="A63" s="404">
        <v>17</v>
      </c>
      <c r="B63" s="405" t="s">
        <v>739</v>
      </c>
      <c r="C63" s="406" t="s">
        <v>2576</v>
      </c>
      <c r="D63" s="407" t="s">
        <v>2577</v>
      </c>
      <c r="E63" s="408" t="s">
        <v>1577</v>
      </c>
      <c r="F63" s="409">
        <v>1</v>
      </c>
      <c r="G63" s="410">
        <v>3094.97</v>
      </c>
      <c r="H63" s="410">
        <v>174.59</v>
      </c>
      <c r="I63" s="410">
        <v>16.68</v>
      </c>
      <c r="J63" s="410">
        <v>1.84</v>
      </c>
      <c r="K63" s="410">
        <v>3096</v>
      </c>
      <c r="L63" s="410">
        <v>175</v>
      </c>
      <c r="M63" s="410">
        <v>17</v>
      </c>
      <c r="N63" s="410">
        <v>2</v>
      </c>
      <c r="O63" s="409" t="s">
        <v>2578</v>
      </c>
      <c r="P63" s="409" t="s">
        <v>2579</v>
      </c>
    </row>
    <row r="64" spans="1:16" ht="22.5" x14ac:dyDescent="0.2">
      <c r="A64" s="404">
        <v>18</v>
      </c>
      <c r="B64" s="405" t="s">
        <v>744</v>
      </c>
      <c r="C64" s="406" t="s">
        <v>2580</v>
      </c>
      <c r="D64" s="407" t="s">
        <v>2581</v>
      </c>
      <c r="E64" s="408" t="s">
        <v>1540</v>
      </c>
      <c r="F64" s="409">
        <v>10</v>
      </c>
      <c r="G64" s="410">
        <v>240.96</v>
      </c>
      <c r="H64" s="409"/>
      <c r="I64" s="409"/>
      <c r="J64" s="409"/>
      <c r="K64" s="410">
        <v>2410</v>
      </c>
      <c r="L64" s="409"/>
      <c r="M64" s="409"/>
      <c r="N64" s="409"/>
      <c r="O64" s="409" t="s">
        <v>107</v>
      </c>
      <c r="P64" s="409" t="s">
        <v>107</v>
      </c>
    </row>
    <row r="65" spans="1:16" ht="22.5" x14ac:dyDescent="0.2">
      <c r="A65" s="404">
        <v>19</v>
      </c>
      <c r="B65" s="405" t="s">
        <v>749</v>
      </c>
      <c r="C65" s="406" t="s">
        <v>2582</v>
      </c>
      <c r="D65" s="407" t="s">
        <v>2583</v>
      </c>
      <c r="E65" s="408" t="s">
        <v>1577</v>
      </c>
      <c r="F65" s="409">
        <v>0.3</v>
      </c>
      <c r="G65" s="410">
        <v>1413.05</v>
      </c>
      <c r="H65" s="410">
        <v>51</v>
      </c>
      <c r="I65" s="410">
        <v>9.64</v>
      </c>
      <c r="J65" s="410">
        <v>0.43</v>
      </c>
      <c r="K65" s="410">
        <v>424</v>
      </c>
      <c r="L65" s="410">
        <v>15</v>
      </c>
      <c r="M65" s="410">
        <v>3</v>
      </c>
      <c r="N65" s="409"/>
      <c r="O65" s="409" t="s">
        <v>1578</v>
      </c>
      <c r="P65" s="409" t="s">
        <v>1579</v>
      </c>
    </row>
    <row r="66" spans="1:16" ht="45" x14ac:dyDescent="0.2">
      <c r="A66" s="404">
        <v>20</v>
      </c>
      <c r="B66" s="405" t="s">
        <v>750</v>
      </c>
      <c r="C66" s="406" t="s">
        <v>2584</v>
      </c>
      <c r="D66" s="407" t="s">
        <v>1581</v>
      </c>
      <c r="E66" s="408" t="s">
        <v>1540</v>
      </c>
      <c r="F66" s="409">
        <v>-3</v>
      </c>
      <c r="G66" s="410">
        <v>132</v>
      </c>
      <c r="H66" s="409"/>
      <c r="I66" s="409"/>
      <c r="J66" s="409"/>
      <c r="K66" s="410">
        <v>-396</v>
      </c>
      <c r="L66" s="409"/>
      <c r="M66" s="409"/>
      <c r="N66" s="409"/>
      <c r="O66" s="409" t="s">
        <v>107</v>
      </c>
      <c r="P66" s="409" t="s">
        <v>107</v>
      </c>
    </row>
    <row r="67" spans="1:16" ht="33.75" x14ac:dyDescent="0.2">
      <c r="A67" s="404">
        <v>21</v>
      </c>
      <c r="B67" s="405" t="s">
        <v>753</v>
      </c>
      <c r="C67" s="406" t="s">
        <v>1102</v>
      </c>
      <c r="D67" s="407" t="s">
        <v>1582</v>
      </c>
      <c r="E67" s="408" t="s">
        <v>527</v>
      </c>
      <c r="F67" s="409">
        <v>3</v>
      </c>
      <c r="G67" s="410">
        <v>304.42</v>
      </c>
      <c r="H67" s="409"/>
      <c r="I67" s="409"/>
      <c r="J67" s="409"/>
      <c r="K67" s="410">
        <v>913</v>
      </c>
      <c r="L67" s="409"/>
      <c r="M67" s="409"/>
      <c r="N67" s="409"/>
      <c r="O67" s="409" t="s">
        <v>107</v>
      </c>
      <c r="P67" s="409" t="s">
        <v>107</v>
      </c>
    </row>
    <row r="68" spans="1:16" x14ac:dyDescent="0.2">
      <c r="A68" s="646" t="s">
        <v>460</v>
      </c>
      <c r="B68" s="645"/>
      <c r="C68" s="645"/>
      <c r="D68" s="645"/>
      <c r="E68" s="645"/>
      <c r="F68" s="645"/>
      <c r="G68" s="645"/>
      <c r="H68" s="645"/>
      <c r="I68" s="645"/>
      <c r="J68" s="645"/>
      <c r="K68" s="409">
        <v>6447</v>
      </c>
      <c r="L68" s="409">
        <v>190</v>
      </c>
      <c r="M68" s="409">
        <v>20</v>
      </c>
      <c r="N68" s="409">
        <v>2</v>
      </c>
      <c r="O68" s="409">
        <v>18.84</v>
      </c>
      <c r="P68" s="409">
        <v>0.14000000000000001</v>
      </c>
    </row>
    <row r="69" spans="1:16" x14ac:dyDescent="0.2">
      <c r="A69" s="646" t="s">
        <v>461</v>
      </c>
      <c r="B69" s="645"/>
      <c r="C69" s="645"/>
      <c r="D69" s="645"/>
      <c r="E69" s="645"/>
      <c r="F69" s="645"/>
      <c r="G69" s="645"/>
      <c r="H69" s="645"/>
      <c r="I69" s="645"/>
      <c r="J69" s="645"/>
      <c r="K69" s="409">
        <v>221</v>
      </c>
      <c r="L69" s="409"/>
      <c r="M69" s="409"/>
      <c r="N69" s="409"/>
      <c r="O69" s="409"/>
      <c r="P69" s="409"/>
    </row>
    <row r="70" spans="1:16" x14ac:dyDescent="0.2">
      <c r="A70" s="646" t="s">
        <v>462</v>
      </c>
      <c r="B70" s="645"/>
      <c r="C70" s="645"/>
      <c r="D70" s="645"/>
      <c r="E70" s="645"/>
      <c r="F70" s="645"/>
      <c r="G70" s="645"/>
      <c r="H70" s="645"/>
      <c r="I70" s="645"/>
      <c r="J70" s="645"/>
      <c r="K70" s="409">
        <v>135</v>
      </c>
      <c r="L70" s="409"/>
      <c r="M70" s="409"/>
      <c r="N70" s="409"/>
      <c r="O70" s="409"/>
      <c r="P70" s="409"/>
    </row>
    <row r="71" spans="1:16" x14ac:dyDescent="0.2">
      <c r="A71" s="644" t="s">
        <v>2585</v>
      </c>
      <c r="B71" s="645"/>
      <c r="C71" s="645"/>
      <c r="D71" s="645"/>
      <c r="E71" s="645"/>
      <c r="F71" s="645"/>
      <c r="G71" s="645"/>
      <c r="H71" s="645"/>
      <c r="I71" s="645"/>
      <c r="J71" s="645"/>
      <c r="K71" s="409"/>
      <c r="L71" s="409"/>
      <c r="M71" s="409"/>
      <c r="N71" s="409"/>
      <c r="O71" s="409"/>
      <c r="P71" s="409"/>
    </row>
    <row r="72" spans="1:16" ht="21.95" customHeight="1" x14ac:dyDescent="0.2">
      <c r="A72" s="646" t="s">
        <v>1289</v>
      </c>
      <c r="B72" s="645"/>
      <c r="C72" s="645"/>
      <c r="D72" s="645"/>
      <c r="E72" s="645"/>
      <c r="F72" s="645"/>
      <c r="G72" s="645"/>
      <c r="H72" s="645"/>
      <c r="I72" s="645"/>
      <c r="J72" s="645"/>
      <c r="K72" s="409">
        <v>3876</v>
      </c>
      <c r="L72" s="409"/>
      <c r="M72" s="409"/>
      <c r="N72" s="409"/>
      <c r="O72" s="409">
        <v>18.84</v>
      </c>
      <c r="P72" s="409">
        <v>0.14000000000000001</v>
      </c>
    </row>
    <row r="73" spans="1:16" x14ac:dyDescent="0.2">
      <c r="A73" s="646" t="s">
        <v>2258</v>
      </c>
      <c r="B73" s="645"/>
      <c r="C73" s="645"/>
      <c r="D73" s="645"/>
      <c r="E73" s="645"/>
      <c r="F73" s="645"/>
      <c r="G73" s="645"/>
      <c r="H73" s="645"/>
      <c r="I73" s="645"/>
      <c r="J73" s="645"/>
      <c r="K73" s="409">
        <v>2927</v>
      </c>
      <c r="L73" s="409"/>
      <c r="M73" s="409"/>
      <c r="N73" s="409"/>
      <c r="O73" s="409"/>
      <c r="P73" s="409"/>
    </row>
    <row r="74" spans="1:16" x14ac:dyDescent="0.2">
      <c r="A74" s="646" t="s">
        <v>346</v>
      </c>
      <c r="B74" s="645"/>
      <c r="C74" s="645"/>
      <c r="D74" s="645"/>
      <c r="E74" s="645"/>
      <c r="F74" s="645"/>
      <c r="G74" s="645"/>
      <c r="H74" s="645"/>
      <c r="I74" s="645"/>
      <c r="J74" s="645"/>
      <c r="K74" s="409">
        <v>6803</v>
      </c>
      <c r="L74" s="409"/>
      <c r="M74" s="409"/>
      <c r="N74" s="409"/>
      <c r="O74" s="409">
        <v>18.84</v>
      </c>
      <c r="P74" s="409">
        <v>0.14000000000000001</v>
      </c>
    </row>
    <row r="75" spans="1:16" x14ac:dyDescent="0.2">
      <c r="A75" s="646" t="s">
        <v>466</v>
      </c>
      <c r="B75" s="645"/>
      <c r="C75" s="645"/>
      <c r="D75" s="645"/>
      <c r="E75" s="645"/>
      <c r="F75" s="645"/>
      <c r="G75" s="645"/>
      <c r="H75" s="645"/>
      <c r="I75" s="645"/>
      <c r="J75" s="645"/>
      <c r="K75" s="409"/>
      <c r="L75" s="409"/>
      <c r="M75" s="409"/>
      <c r="N75" s="409"/>
      <c r="O75" s="409"/>
      <c r="P75" s="409"/>
    </row>
    <row r="76" spans="1:16" x14ac:dyDescent="0.2">
      <c r="A76" s="646" t="s">
        <v>467</v>
      </c>
      <c r="B76" s="645"/>
      <c r="C76" s="645"/>
      <c r="D76" s="645"/>
      <c r="E76" s="645"/>
      <c r="F76" s="645"/>
      <c r="G76" s="645"/>
      <c r="H76" s="645"/>
      <c r="I76" s="645"/>
      <c r="J76" s="645"/>
      <c r="K76" s="409">
        <v>6237</v>
      </c>
      <c r="L76" s="409"/>
      <c r="M76" s="409"/>
      <c r="N76" s="409"/>
      <c r="O76" s="409"/>
      <c r="P76" s="409"/>
    </row>
    <row r="77" spans="1:16" x14ac:dyDescent="0.2">
      <c r="A77" s="646" t="s">
        <v>468</v>
      </c>
      <c r="B77" s="645"/>
      <c r="C77" s="645"/>
      <c r="D77" s="645"/>
      <c r="E77" s="645"/>
      <c r="F77" s="645"/>
      <c r="G77" s="645"/>
      <c r="H77" s="645"/>
      <c r="I77" s="645"/>
      <c r="J77" s="645"/>
      <c r="K77" s="409">
        <v>20</v>
      </c>
      <c r="L77" s="409"/>
      <c r="M77" s="409"/>
      <c r="N77" s="409"/>
      <c r="O77" s="409"/>
      <c r="P77" s="409"/>
    </row>
    <row r="78" spans="1:16" x14ac:dyDescent="0.2">
      <c r="A78" s="646" t="s">
        <v>469</v>
      </c>
      <c r="B78" s="645"/>
      <c r="C78" s="645"/>
      <c r="D78" s="645"/>
      <c r="E78" s="645"/>
      <c r="F78" s="645"/>
      <c r="G78" s="645"/>
      <c r="H78" s="645"/>
      <c r="I78" s="645"/>
      <c r="J78" s="645"/>
      <c r="K78" s="409">
        <v>192</v>
      </c>
      <c r="L78" s="409"/>
      <c r="M78" s="409"/>
      <c r="N78" s="409"/>
      <c r="O78" s="409"/>
      <c r="P78" s="409"/>
    </row>
    <row r="79" spans="1:16" x14ac:dyDescent="0.2">
      <c r="A79" s="646" t="s">
        <v>470</v>
      </c>
      <c r="B79" s="645"/>
      <c r="C79" s="645"/>
      <c r="D79" s="645"/>
      <c r="E79" s="645"/>
      <c r="F79" s="645"/>
      <c r="G79" s="645"/>
      <c r="H79" s="645"/>
      <c r="I79" s="645"/>
      <c r="J79" s="645"/>
      <c r="K79" s="409">
        <v>221</v>
      </c>
      <c r="L79" s="409"/>
      <c r="M79" s="409"/>
      <c r="N79" s="409"/>
      <c r="O79" s="409"/>
      <c r="P79" s="409"/>
    </row>
    <row r="80" spans="1:16" x14ac:dyDescent="0.2">
      <c r="A80" s="646" t="s">
        <v>471</v>
      </c>
      <c r="B80" s="645"/>
      <c r="C80" s="645"/>
      <c r="D80" s="645"/>
      <c r="E80" s="645"/>
      <c r="F80" s="645"/>
      <c r="G80" s="645"/>
      <c r="H80" s="645"/>
      <c r="I80" s="645"/>
      <c r="J80" s="645"/>
      <c r="K80" s="409">
        <v>135</v>
      </c>
      <c r="L80" s="409"/>
      <c r="M80" s="409"/>
      <c r="N80" s="409"/>
      <c r="O80" s="409"/>
      <c r="P80" s="409"/>
    </row>
    <row r="81" spans="1:16" x14ac:dyDescent="0.2">
      <c r="A81" s="644" t="s">
        <v>1046</v>
      </c>
      <c r="B81" s="645"/>
      <c r="C81" s="645"/>
      <c r="D81" s="645"/>
      <c r="E81" s="645"/>
      <c r="F81" s="645"/>
      <c r="G81" s="645"/>
      <c r="H81" s="645"/>
      <c r="I81" s="645"/>
      <c r="J81" s="645"/>
      <c r="K81" s="411">
        <v>6803</v>
      </c>
      <c r="L81" s="409"/>
      <c r="M81" s="409"/>
      <c r="N81" s="409"/>
      <c r="O81" s="411">
        <v>18.84</v>
      </c>
      <c r="P81" s="411">
        <v>0.14000000000000001</v>
      </c>
    </row>
    <row r="82" spans="1:16" x14ac:dyDescent="0.2">
      <c r="A82" s="648" t="s">
        <v>345</v>
      </c>
      <c r="B82" s="649"/>
      <c r="C82" s="649"/>
      <c r="D82" s="649"/>
      <c r="E82" s="649"/>
      <c r="F82" s="649"/>
      <c r="G82" s="649"/>
      <c r="H82" s="649"/>
      <c r="I82" s="649"/>
      <c r="J82" s="649"/>
      <c r="K82" s="649"/>
      <c r="L82" s="649"/>
      <c r="M82" s="649"/>
      <c r="N82" s="649"/>
      <c r="O82" s="649"/>
      <c r="P82" s="649"/>
    </row>
    <row r="83" spans="1:16" x14ac:dyDescent="0.2">
      <c r="A83" s="646" t="s">
        <v>473</v>
      </c>
      <c r="B83" s="645"/>
      <c r="C83" s="645"/>
      <c r="D83" s="645"/>
      <c r="E83" s="645"/>
      <c r="F83" s="645"/>
      <c r="G83" s="645"/>
      <c r="H83" s="645"/>
      <c r="I83" s="645"/>
      <c r="J83" s="645"/>
      <c r="K83" s="409">
        <v>24508</v>
      </c>
      <c r="L83" s="409">
        <v>979</v>
      </c>
      <c r="M83" s="409">
        <v>103</v>
      </c>
      <c r="N83" s="409">
        <v>8</v>
      </c>
      <c r="O83" s="409">
        <v>97.14</v>
      </c>
      <c r="P83" s="409">
        <v>0.6</v>
      </c>
    </row>
    <row r="84" spans="1:16" x14ac:dyDescent="0.2">
      <c r="A84" s="646" t="s">
        <v>461</v>
      </c>
      <c r="B84" s="645"/>
      <c r="C84" s="645"/>
      <c r="D84" s="645"/>
      <c r="E84" s="645"/>
      <c r="F84" s="645"/>
      <c r="G84" s="645"/>
      <c r="H84" s="645"/>
      <c r="I84" s="645"/>
      <c r="J84" s="645"/>
      <c r="K84" s="409">
        <v>1137</v>
      </c>
      <c r="L84" s="409"/>
      <c r="M84" s="409"/>
      <c r="N84" s="409"/>
      <c r="O84" s="409"/>
      <c r="P84" s="409"/>
    </row>
    <row r="85" spans="1:16" x14ac:dyDescent="0.2">
      <c r="A85" s="646" t="s">
        <v>462</v>
      </c>
      <c r="B85" s="645"/>
      <c r="C85" s="645"/>
      <c r="D85" s="645"/>
      <c r="E85" s="645"/>
      <c r="F85" s="645"/>
      <c r="G85" s="645"/>
      <c r="H85" s="645"/>
      <c r="I85" s="645"/>
      <c r="J85" s="645"/>
      <c r="K85" s="409">
        <v>696</v>
      </c>
      <c r="L85" s="409"/>
      <c r="M85" s="409"/>
      <c r="N85" s="409"/>
      <c r="O85" s="409"/>
      <c r="P85" s="409"/>
    </row>
    <row r="86" spans="1:16" x14ac:dyDescent="0.2">
      <c r="A86" s="644" t="s">
        <v>474</v>
      </c>
      <c r="B86" s="645"/>
      <c r="C86" s="645"/>
      <c r="D86" s="645"/>
      <c r="E86" s="645"/>
      <c r="F86" s="645"/>
      <c r="G86" s="645"/>
      <c r="H86" s="645"/>
      <c r="I86" s="645"/>
      <c r="J86" s="645"/>
      <c r="K86" s="409"/>
      <c r="L86" s="409"/>
      <c r="M86" s="409"/>
      <c r="N86" s="409"/>
      <c r="O86" s="409"/>
      <c r="P86" s="409"/>
    </row>
    <row r="87" spans="1:16" x14ac:dyDescent="0.2">
      <c r="A87" s="646" t="s">
        <v>2258</v>
      </c>
      <c r="B87" s="645"/>
      <c r="C87" s="645"/>
      <c r="D87" s="645"/>
      <c r="E87" s="645"/>
      <c r="F87" s="645"/>
      <c r="G87" s="645"/>
      <c r="H87" s="645"/>
      <c r="I87" s="645"/>
      <c r="J87" s="645"/>
      <c r="K87" s="409">
        <v>10650</v>
      </c>
      <c r="L87" s="409"/>
      <c r="M87" s="409"/>
      <c r="N87" s="409"/>
      <c r="O87" s="409"/>
      <c r="P87" s="409"/>
    </row>
    <row r="88" spans="1:16" ht="21.95" customHeight="1" x14ac:dyDescent="0.2">
      <c r="A88" s="646" t="s">
        <v>1289</v>
      </c>
      <c r="B88" s="645"/>
      <c r="C88" s="645"/>
      <c r="D88" s="645"/>
      <c r="E88" s="645"/>
      <c r="F88" s="645"/>
      <c r="G88" s="645"/>
      <c r="H88" s="645"/>
      <c r="I88" s="645"/>
      <c r="J88" s="645"/>
      <c r="K88" s="409">
        <v>13998</v>
      </c>
      <c r="L88" s="409"/>
      <c r="M88" s="409"/>
      <c r="N88" s="409"/>
      <c r="O88" s="409">
        <v>97.14</v>
      </c>
      <c r="P88" s="409">
        <v>0.6</v>
      </c>
    </row>
    <row r="89" spans="1:16" x14ac:dyDescent="0.2">
      <c r="A89" s="646" t="s">
        <v>2575</v>
      </c>
      <c r="B89" s="645"/>
      <c r="C89" s="645"/>
      <c r="D89" s="645"/>
      <c r="E89" s="645"/>
      <c r="F89" s="645"/>
      <c r="G89" s="645"/>
      <c r="H89" s="645"/>
      <c r="I89" s="645"/>
      <c r="J89" s="645"/>
      <c r="K89" s="409">
        <v>1693</v>
      </c>
      <c r="L89" s="409"/>
      <c r="M89" s="409"/>
      <c r="N89" s="409"/>
      <c r="O89" s="409"/>
      <c r="P89" s="409"/>
    </row>
    <row r="90" spans="1:16" x14ac:dyDescent="0.2">
      <c r="A90" s="646" t="s">
        <v>346</v>
      </c>
      <c r="B90" s="645"/>
      <c r="C90" s="645"/>
      <c r="D90" s="645"/>
      <c r="E90" s="645"/>
      <c r="F90" s="645"/>
      <c r="G90" s="645"/>
      <c r="H90" s="645"/>
      <c r="I90" s="645"/>
      <c r="J90" s="645"/>
      <c r="K90" s="409">
        <v>26341</v>
      </c>
      <c r="L90" s="409"/>
      <c r="M90" s="409"/>
      <c r="N90" s="409"/>
      <c r="O90" s="409">
        <v>97.14</v>
      </c>
      <c r="P90" s="409">
        <v>0.6</v>
      </c>
    </row>
    <row r="91" spans="1:16" x14ac:dyDescent="0.2">
      <c r="A91" s="646" t="s">
        <v>466</v>
      </c>
      <c r="B91" s="645"/>
      <c r="C91" s="645"/>
      <c r="D91" s="645"/>
      <c r="E91" s="645"/>
      <c r="F91" s="645"/>
      <c r="G91" s="645"/>
      <c r="H91" s="645"/>
      <c r="I91" s="645"/>
      <c r="J91" s="645"/>
      <c r="K91" s="409"/>
      <c r="L91" s="409"/>
      <c r="M91" s="409"/>
      <c r="N91" s="409"/>
      <c r="O91" s="409"/>
      <c r="P91" s="409"/>
    </row>
    <row r="92" spans="1:16" x14ac:dyDescent="0.2">
      <c r="A92" s="646" t="s">
        <v>467</v>
      </c>
      <c r="B92" s="645"/>
      <c r="C92" s="645"/>
      <c r="D92" s="645"/>
      <c r="E92" s="645"/>
      <c r="F92" s="645"/>
      <c r="G92" s="645"/>
      <c r="H92" s="645"/>
      <c r="I92" s="645"/>
      <c r="J92" s="645"/>
      <c r="K92" s="409">
        <v>23426</v>
      </c>
      <c r="L92" s="409"/>
      <c r="M92" s="409"/>
      <c r="N92" s="409"/>
      <c r="O92" s="409"/>
      <c r="P92" s="409"/>
    </row>
    <row r="93" spans="1:16" x14ac:dyDescent="0.2">
      <c r="A93" s="646" t="s">
        <v>468</v>
      </c>
      <c r="B93" s="645"/>
      <c r="C93" s="645"/>
      <c r="D93" s="645"/>
      <c r="E93" s="645"/>
      <c r="F93" s="645"/>
      <c r="G93" s="645"/>
      <c r="H93" s="645"/>
      <c r="I93" s="645"/>
      <c r="J93" s="645"/>
      <c r="K93" s="409">
        <v>103</v>
      </c>
      <c r="L93" s="409"/>
      <c r="M93" s="409"/>
      <c r="N93" s="409"/>
      <c r="O93" s="409"/>
      <c r="P93" s="409"/>
    </row>
    <row r="94" spans="1:16" x14ac:dyDescent="0.2">
      <c r="A94" s="646" t="s">
        <v>469</v>
      </c>
      <c r="B94" s="645"/>
      <c r="C94" s="645"/>
      <c r="D94" s="645"/>
      <c r="E94" s="645"/>
      <c r="F94" s="645"/>
      <c r="G94" s="645"/>
      <c r="H94" s="645"/>
      <c r="I94" s="645"/>
      <c r="J94" s="645"/>
      <c r="K94" s="409">
        <v>987</v>
      </c>
      <c r="L94" s="409"/>
      <c r="M94" s="409"/>
      <c r="N94" s="409"/>
      <c r="O94" s="409"/>
      <c r="P94" s="409"/>
    </row>
    <row r="95" spans="1:16" x14ac:dyDescent="0.2">
      <c r="A95" s="646" t="s">
        <v>470</v>
      </c>
      <c r="B95" s="645"/>
      <c r="C95" s="645"/>
      <c r="D95" s="645"/>
      <c r="E95" s="645"/>
      <c r="F95" s="645"/>
      <c r="G95" s="645"/>
      <c r="H95" s="645"/>
      <c r="I95" s="645"/>
      <c r="J95" s="645"/>
      <c r="K95" s="409">
        <v>1137</v>
      </c>
      <c r="L95" s="409"/>
      <c r="M95" s="409"/>
      <c r="N95" s="409"/>
      <c r="O95" s="409"/>
      <c r="P95" s="409"/>
    </row>
    <row r="96" spans="1:16" x14ac:dyDescent="0.2">
      <c r="A96" s="646" t="s">
        <v>471</v>
      </c>
      <c r="B96" s="645"/>
      <c r="C96" s="645"/>
      <c r="D96" s="645"/>
      <c r="E96" s="645"/>
      <c r="F96" s="645"/>
      <c r="G96" s="645"/>
      <c r="H96" s="645"/>
      <c r="I96" s="645"/>
      <c r="J96" s="645"/>
      <c r="K96" s="409">
        <v>696</v>
      </c>
      <c r="L96" s="409"/>
      <c r="M96" s="409"/>
      <c r="N96" s="409"/>
      <c r="O96" s="409"/>
      <c r="P96" s="409"/>
    </row>
    <row r="97" spans="1:16" x14ac:dyDescent="0.2">
      <c r="A97" s="646" t="str">
        <f>'кс2-23.'!A60:J60</f>
        <v xml:space="preserve">  Всего с учетом "Объекты образования - школы СМР=6,96"</v>
      </c>
      <c r="B97" s="645"/>
      <c r="C97" s="645"/>
      <c r="D97" s="645"/>
      <c r="E97" s="645"/>
      <c r="F97" s="645"/>
      <c r="G97" s="645"/>
      <c r="H97" s="645"/>
      <c r="I97" s="645"/>
      <c r="J97" s="645"/>
      <c r="K97" s="409">
        <v>183333</v>
      </c>
      <c r="L97" s="409"/>
      <c r="M97" s="409"/>
      <c r="N97" s="409"/>
      <c r="O97" s="409"/>
      <c r="P97" s="409"/>
    </row>
    <row r="98" spans="1:16" x14ac:dyDescent="0.2">
      <c r="A98" s="646" t="s">
        <v>348</v>
      </c>
      <c r="B98" s="645"/>
      <c r="C98" s="645"/>
      <c r="D98" s="645"/>
      <c r="E98" s="645"/>
      <c r="F98" s="645"/>
      <c r="G98" s="645"/>
      <c r="H98" s="645"/>
      <c r="I98" s="645"/>
      <c r="J98" s="645"/>
      <c r="K98" s="61">
        <f>ROUND(K97*1.1532377,2)</f>
        <v>211426.53</v>
      </c>
      <c r="L98" s="409"/>
      <c r="M98" s="409"/>
      <c r="N98" s="409"/>
      <c r="O98" s="409"/>
      <c r="P98" s="409"/>
    </row>
    <row r="99" spans="1:16" x14ac:dyDescent="0.2">
      <c r="A99" s="646" t="s">
        <v>349</v>
      </c>
      <c r="B99" s="645"/>
      <c r="C99" s="645"/>
      <c r="D99" s="645"/>
      <c r="E99" s="645"/>
      <c r="F99" s="645"/>
      <c r="G99" s="645"/>
      <c r="H99" s="645"/>
      <c r="I99" s="645"/>
      <c r="J99" s="645"/>
      <c r="K99" s="61">
        <v>178587.11</v>
      </c>
      <c r="L99" s="409"/>
      <c r="M99" s="409"/>
      <c r="N99" s="409"/>
      <c r="O99" s="409"/>
      <c r="P99" s="409"/>
    </row>
    <row r="100" spans="1:16" ht="12.75" customHeight="1" x14ac:dyDescent="0.2">
      <c r="A100" s="644" t="s">
        <v>48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61">
        <f>ROUND(K99*0.2,2)</f>
        <v>35717.42</v>
      </c>
      <c r="L100" s="409"/>
      <c r="M100" s="409"/>
      <c r="N100" s="409"/>
      <c r="O100" s="409"/>
      <c r="P100" s="409"/>
    </row>
    <row r="101" spans="1:16" ht="12.75" customHeight="1" x14ac:dyDescent="0.2">
      <c r="A101" s="644" t="s">
        <v>514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61">
        <f>K99+K100</f>
        <v>214304.52999999997</v>
      </c>
      <c r="L101" s="409"/>
      <c r="M101" s="409"/>
      <c r="N101" s="409"/>
      <c r="O101" s="409"/>
      <c r="P101" s="409"/>
    </row>
    <row r="104" spans="1:16" x14ac:dyDescent="0.2">
      <c r="B104" s="122" t="s">
        <v>506</v>
      </c>
      <c r="C104" s="123"/>
      <c r="D104" s="124"/>
      <c r="E104" s="366"/>
      <c r="F104" s="366"/>
      <c r="G104" s="366"/>
      <c r="H104" s="366"/>
      <c r="I104" s="366"/>
      <c r="J104" s="366"/>
      <c r="K104" s="366"/>
      <c r="L104" s="366"/>
      <c r="M104" s="366"/>
    </row>
    <row r="105" spans="1:16" x14ac:dyDescent="0.2">
      <c r="B105" s="122"/>
      <c r="C105" s="123"/>
      <c r="D105" s="124"/>
      <c r="E105" s="366"/>
      <c r="F105" s="366"/>
      <c r="G105" s="366"/>
      <c r="H105" s="366"/>
      <c r="I105" s="366"/>
      <c r="J105" s="366"/>
      <c r="K105" s="366"/>
      <c r="L105" s="366"/>
      <c r="M105" s="366"/>
    </row>
    <row r="106" spans="1:16" x14ac:dyDescent="0.2">
      <c r="B106" s="122" t="s">
        <v>505</v>
      </c>
      <c r="C106" s="123"/>
      <c r="D106" s="124"/>
      <c r="E106" s="366"/>
      <c r="F106" s="366"/>
      <c r="G106" s="366"/>
      <c r="H106" s="366"/>
      <c r="I106" s="366"/>
      <c r="J106" s="366"/>
      <c r="K106" s="366"/>
      <c r="L106" s="366"/>
      <c r="M106" s="366"/>
    </row>
    <row r="111" spans="1:16" x14ac:dyDescent="0.2">
      <c r="A111" s="642"/>
      <c r="B111" s="641"/>
      <c r="C111" s="641"/>
      <c r="D111" s="641"/>
      <c r="E111" s="641"/>
      <c r="F111" s="641"/>
      <c r="G111" s="641"/>
      <c r="H111" s="641"/>
      <c r="I111" s="641"/>
      <c r="J111" s="641"/>
      <c r="K111" s="641"/>
      <c r="L111" s="641"/>
      <c r="M111" s="641"/>
      <c r="N111" s="641"/>
      <c r="O111" s="641"/>
      <c r="P111" s="641"/>
    </row>
    <row r="112" spans="1:16" x14ac:dyDescent="0.2">
      <c r="A112" s="640"/>
      <c r="B112" s="641"/>
      <c r="C112" s="641"/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</row>
    <row r="114" spans="1:16" x14ac:dyDescent="0.2">
      <c r="A114" s="642"/>
      <c r="B114" s="641"/>
      <c r="C114" s="641"/>
      <c r="D114" s="641"/>
      <c r="E114" s="641"/>
      <c r="F114" s="641"/>
      <c r="G114" s="641"/>
      <c r="H114" s="641"/>
      <c r="I114" s="641"/>
      <c r="J114" s="641"/>
      <c r="K114" s="641"/>
      <c r="L114" s="641"/>
      <c r="M114" s="641"/>
      <c r="N114" s="641"/>
      <c r="O114" s="641"/>
      <c r="P114" s="641"/>
    </row>
    <row r="117" spans="1:16" x14ac:dyDescent="0.2">
      <c r="A117" s="642"/>
      <c r="B117" s="641"/>
      <c r="C117" s="641"/>
      <c r="D117" s="641"/>
      <c r="E117" s="641"/>
      <c r="F117" s="641"/>
      <c r="G117" s="641"/>
      <c r="H117" s="641"/>
      <c r="I117" s="641"/>
      <c r="J117" s="641"/>
      <c r="K117" s="641"/>
      <c r="L117" s="641"/>
      <c r="M117" s="641"/>
      <c r="N117" s="641"/>
      <c r="O117" s="641"/>
      <c r="P117" s="641"/>
    </row>
    <row r="119" spans="1:16" x14ac:dyDescent="0.2">
      <c r="A119" s="642"/>
      <c r="B119" s="641"/>
      <c r="C119" s="641"/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  <c r="N119" s="641"/>
      <c r="O119" s="641"/>
      <c r="P119" s="641"/>
    </row>
    <row r="120" spans="1:16" x14ac:dyDescent="0.2">
      <c r="A120" s="640"/>
      <c r="B120" s="641"/>
      <c r="C120" s="641"/>
      <c r="D120" s="641"/>
      <c r="E120" s="641"/>
      <c r="F120" s="641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</row>
    <row r="122" spans="1:16" x14ac:dyDescent="0.2">
      <c r="A122" s="642"/>
      <c r="B122" s="641"/>
      <c r="C122" s="641"/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</row>
    <row r="123" spans="1:16" x14ac:dyDescent="0.2">
      <c r="A123" s="640"/>
      <c r="B123" s="641"/>
      <c r="C123" s="641"/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  <c r="N123" s="641"/>
      <c r="O123" s="641"/>
      <c r="P123" s="641"/>
    </row>
    <row r="125" spans="1:16" x14ac:dyDescent="0.2">
      <c r="A125" s="642"/>
      <c r="B125" s="641"/>
      <c r="C125" s="641"/>
      <c r="D125" s="641"/>
      <c r="E125" s="641"/>
      <c r="F125" s="641"/>
      <c r="G125" s="641"/>
      <c r="H125" s="641"/>
      <c r="I125" s="641"/>
      <c r="J125" s="641"/>
      <c r="K125" s="641"/>
      <c r="L125" s="641"/>
      <c r="M125" s="641"/>
      <c r="N125" s="641"/>
      <c r="O125" s="641"/>
      <c r="P125" s="641"/>
    </row>
    <row r="126" spans="1:16" x14ac:dyDescent="0.2">
      <c r="A126" s="640"/>
      <c r="B126" s="641"/>
      <c r="C126" s="641"/>
      <c r="D126" s="641"/>
      <c r="E126" s="641"/>
      <c r="F126" s="641"/>
      <c r="G126" s="641"/>
      <c r="H126" s="641"/>
      <c r="I126" s="641"/>
      <c r="J126" s="641"/>
      <c r="K126" s="641"/>
      <c r="L126" s="641"/>
      <c r="M126" s="641"/>
      <c r="N126" s="641"/>
      <c r="O126" s="641"/>
      <c r="P126" s="641"/>
    </row>
  </sheetData>
  <mergeCells count="107">
    <mergeCell ref="B8:K8"/>
    <mergeCell ref="M8:P8"/>
    <mergeCell ref="M9:P9"/>
    <mergeCell ref="M10:P10"/>
    <mergeCell ref="M11:P11"/>
    <mergeCell ref="M12:P12"/>
    <mergeCell ref="M4:P4"/>
    <mergeCell ref="M5:P5"/>
    <mergeCell ref="B6:K6"/>
    <mergeCell ref="M6:P6"/>
    <mergeCell ref="B7:K7"/>
    <mergeCell ref="M7:P7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J27:J28"/>
    <mergeCell ref="L27:L28"/>
    <mergeCell ref="M27:M28"/>
    <mergeCell ref="N27:N28"/>
    <mergeCell ref="A30:P30"/>
    <mergeCell ref="A47:J47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A54:J54"/>
    <mergeCell ref="A55:J55"/>
    <mergeCell ref="A56:J56"/>
    <mergeCell ref="A57:J57"/>
    <mergeCell ref="A58:J58"/>
    <mergeCell ref="A59:J59"/>
    <mergeCell ref="A48:J48"/>
    <mergeCell ref="A49:J49"/>
    <mergeCell ref="A50:J50"/>
    <mergeCell ref="A51:J51"/>
    <mergeCell ref="A52:J52"/>
    <mergeCell ref="A53:J53"/>
    <mergeCell ref="A71:J71"/>
    <mergeCell ref="A72:J72"/>
    <mergeCell ref="A73:J73"/>
    <mergeCell ref="A74:J74"/>
    <mergeCell ref="A75:J75"/>
    <mergeCell ref="A76:J76"/>
    <mergeCell ref="A60:J60"/>
    <mergeCell ref="A61:J61"/>
    <mergeCell ref="A62:P62"/>
    <mergeCell ref="A68:J68"/>
    <mergeCell ref="A69:J69"/>
    <mergeCell ref="A70:J70"/>
    <mergeCell ref="A83:J83"/>
    <mergeCell ref="A84:J84"/>
    <mergeCell ref="A85:J85"/>
    <mergeCell ref="A86:J86"/>
    <mergeCell ref="A87:J87"/>
    <mergeCell ref="A88:J88"/>
    <mergeCell ref="A77:J77"/>
    <mergeCell ref="A78:J78"/>
    <mergeCell ref="A79:J79"/>
    <mergeCell ref="A80:J80"/>
    <mergeCell ref="A81:J81"/>
    <mergeCell ref="A82:P82"/>
    <mergeCell ref="A120:P120"/>
    <mergeCell ref="A122:P122"/>
    <mergeCell ref="A123:P123"/>
    <mergeCell ref="A125:P125"/>
    <mergeCell ref="A126:P126"/>
    <mergeCell ref="B10:G12"/>
    <mergeCell ref="A100:J100"/>
    <mergeCell ref="A101:J101"/>
    <mergeCell ref="A111:P111"/>
    <mergeCell ref="A112:P112"/>
    <mergeCell ref="A114:P114"/>
    <mergeCell ref="A119:P119"/>
    <mergeCell ref="A117:P117"/>
    <mergeCell ref="A95:J95"/>
    <mergeCell ref="A96:J96"/>
    <mergeCell ref="A97:J97"/>
    <mergeCell ref="A98:J98"/>
    <mergeCell ref="A99:J99"/>
    <mergeCell ref="A89:J89"/>
    <mergeCell ref="A90:J90"/>
    <mergeCell ref="A91:J91"/>
    <mergeCell ref="A92:J92"/>
    <mergeCell ref="A93:J93"/>
    <mergeCell ref="A94:J94"/>
  </mergeCells>
  <pageMargins left="0.19685039370078741" right="0.19685039370078741" top="0.39370078740157483" bottom="0.39370078740157483" header="0.19685039370078741" footer="0.19685039370078741"/>
  <pageSetup paperSize="9" scale="94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187"/>
  <sheetViews>
    <sheetView showGridLines="0" view="pageBreakPreview" topLeftCell="A4" zoomScaleNormal="115" zoomScaleSheetLayoutView="100" workbookViewId="0">
      <selection activeCell="A159" sqref="A159:XFD167"/>
    </sheetView>
  </sheetViews>
  <sheetFormatPr defaultRowHeight="12.75" x14ac:dyDescent="0.2"/>
  <cols>
    <col min="1" max="1" width="4.85546875" style="402" customWidth="1"/>
    <col min="2" max="2" width="3.28515625" style="399" customWidth="1"/>
    <col min="3" max="3" width="13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0.570312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379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03"/>
      <c r="I10" s="403"/>
      <c r="J10" s="403"/>
      <c r="K10" s="403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198</v>
      </c>
      <c r="J18" s="668"/>
      <c r="K18" s="667" t="s">
        <v>2498</v>
      </c>
      <c r="L18" s="668"/>
      <c r="M18" s="667" t="s">
        <v>2499</v>
      </c>
      <c r="N18" s="668"/>
      <c r="O18" s="667" t="s">
        <v>2498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387"/>
      <c r="H19" s="387"/>
      <c r="I19" s="387"/>
      <c r="J19" s="387"/>
      <c r="K19" s="387"/>
      <c r="L19" s="387"/>
      <c r="M19" s="387"/>
      <c r="N19" s="388"/>
      <c r="O19" s="388"/>
      <c r="P19" s="389"/>
    </row>
    <row r="20" spans="1:16" s="385" customFormat="1" ht="24.75" customHeight="1" x14ac:dyDescent="0.2">
      <c r="A20" s="401"/>
      <c r="B20" s="398"/>
      <c r="C20" s="394"/>
      <c r="D20" s="386"/>
      <c r="E20" s="383"/>
      <c r="F20" s="387"/>
      <c r="G20" s="383" t="s">
        <v>70</v>
      </c>
      <c r="H20" s="387"/>
      <c r="I20" s="387"/>
      <c r="J20" s="387"/>
      <c r="K20" s="395"/>
      <c r="L20" s="387"/>
      <c r="M20" s="387"/>
      <c r="N20" s="388"/>
      <c r="O20" s="388"/>
      <c r="P20" s="389"/>
    </row>
    <row r="21" spans="1:16" s="385" customFormat="1" ht="15" customHeight="1" x14ac:dyDescent="0.2">
      <c r="A21" s="401"/>
      <c r="B21" s="398"/>
      <c r="C21" s="394"/>
      <c r="D21" s="386"/>
      <c r="E21" s="383"/>
      <c r="F21" s="387"/>
      <c r="G21" s="383" t="s">
        <v>1233</v>
      </c>
      <c r="H21" s="387"/>
      <c r="I21" s="387"/>
      <c r="J21" s="387"/>
      <c r="K21" s="395"/>
      <c r="L21" s="387"/>
      <c r="M21" s="387"/>
      <c r="N21" s="388"/>
      <c r="O21" s="388"/>
      <c r="P21" s="389"/>
    </row>
    <row r="22" spans="1:16" s="385" customFormat="1" ht="15" customHeight="1" x14ac:dyDescent="0.2">
      <c r="A22" s="401"/>
      <c r="B22" s="398"/>
      <c r="C22" s="394"/>
      <c r="D22" s="386"/>
      <c r="E22" s="383"/>
      <c r="F22" s="387"/>
      <c r="G22" s="387"/>
      <c r="H22" s="387"/>
      <c r="I22" s="387"/>
      <c r="J22" s="387"/>
      <c r="K22" s="395"/>
      <c r="L22" s="387"/>
      <c r="M22" s="387"/>
      <c r="N22" s="388"/>
      <c r="O22" s="388"/>
      <c r="P22" s="389"/>
    </row>
    <row r="23" spans="1:16" s="385" customFormat="1" ht="15" customHeight="1" x14ac:dyDescent="0.2">
      <c r="A23" s="401"/>
      <c r="B23" s="669" t="s">
        <v>1808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385" customFormat="1" x14ac:dyDescent="0.2">
      <c r="A24" s="401"/>
      <c r="B24" s="398"/>
      <c r="C24" s="384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412">
        <v>1</v>
      </c>
      <c r="B29" s="413">
        <v>2</v>
      </c>
      <c r="C29" s="413">
        <v>3</v>
      </c>
      <c r="D29" s="414">
        <v>4</v>
      </c>
      <c r="E29" s="414">
        <v>5</v>
      </c>
      <c r="F29" s="414">
        <v>6</v>
      </c>
      <c r="G29" s="414">
        <v>7</v>
      </c>
      <c r="H29" s="414">
        <v>8</v>
      </c>
      <c r="I29" s="414">
        <v>9</v>
      </c>
      <c r="J29" s="414">
        <v>10</v>
      </c>
      <c r="K29" s="414">
        <v>11</v>
      </c>
      <c r="L29" s="414">
        <v>12</v>
      </c>
      <c r="M29" s="414">
        <v>13</v>
      </c>
      <c r="N29" s="414">
        <v>14</v>
      </c>
      <c r="O29" s="414">
        <v>15</v>
      </c>
      <c r="P29" s="414">
        <v>16</v>
      </c>
    </row>
    <row r="30" spans="1:16" ht="19.149999999999999" customHeight="1" x14ac:dyDescent="0.2">
      <c r="A30" s="647" t="s">
        <v>1843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1870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45" x14ac:dyDescent="0.2">
      <c r="A32" s="404">
        <v>1</v>
      </c>
      <c r="B32" s="405" t="s">
        <v>169</v>
      </c>
      <c r="C32" s="406" t="s">
        <v>2587</v>
      </c>
      <c r="D32" s="407" t="s">
        <v>2588</v>
      </c>
      <c r="E32" s="408" t="s">
        <v>761</v>
      </c>
      <c r="F32" s="409" t="s">
        <v>2589</v>
      </c>
      <c r="G32" s="410">
        <v>1631.9</v>
      </c>
      <c r="H32" s="410">
        <v>1361.86</v>
      </c>
      <c r="I32" s="410">
        <v>219.29</v>
      </c>
      <c r="J32" s="410">
        <v>14.03</v>
      </c>
      <c r="K32" s="410">
        <v>1110</v>
      </c>
      <c r="L32" s="410">
        <v>926</v>
      </c>
      <c r="M32" s="410">
        <v>149</v>
      </c>
      <c r="N32" s="410">
        <v>10</v>
      </c>
      <c r="O32" s="409" t="s">
        <v>2590</v>
      </c>
      <c r="P32" s="409" t="s">
        <v>2591</v>
      </c>
    </row>
    <row r="33" spans="1:16" ht="45" x14ac:dyDescent="0.2">
      <c r="A33" s="404">
        <v>2</v>
      </c>
      <c r="B33" s="405" t="s">
        <v>171</v>
      </c>
      <c r="C33" s="406" t="s">
        <v>2587</v>
      </c>
      <c r="D33" s="407" t="s">
        <v>2588</v>
      </c>
      <c r="E33" s="408" t="s">
        <v>761</v>
      </c>
      <c r="F33" s="409" t="s">
        <v>2592</v>
      </c>
      <c r="G33" s="410">
        <v>1631.9</v>
      </c>
      <c r="H33" s="410">
        <v>1361.86</v>
      </c>
      <c r="I33" s="410">
        <v>219.29</v>
      </c>
      <c r="J33" s="410">
        <v>14.03</v>
      </c>
      <c r="K33" s="410">
        <v>1828</v>
      </c>
      <c r="L33" s="410">
        <v>1525</v>
      </c>
      <c r="M33" s="410">
        <v>246</v>
      </c>
      <c r="N33" s="410">
        <v>16</v>
      </c>
      <c r="O33" s="409" t="s">
        <v>2593</v>
      </c>
      <c r="P33" s="409" t="s">
        <v>2594</v>
      </c>
    </row>
    <row r="34" spans="1:16" ht="19.149999999999999" customHeight="1" x14ac:dyDescent="0.2">
      <c r="A34" s="646" t="s">
        <v>1906</v>
      </c>
      <c r="B34" s="645"/>
      <c r="C34" s="645"/>
      <c r="D34" s="645"/>
      <c r="E34" s="645"/>
      <c r="F34" s="645"/>
      <c r="G34" s="645"/>
      <c r="H34" s="645"/>
      <c r="I34" s="645"/>
      <c r="J34" s="645"/>
      <c r="K34" s="645"/>
      <c r="L34" s="645"/>
      <c r="M34" s="645"/>
      <c r="N34" s="645"/>
      <c r="O34" s="645"/>
      <c r="P34" s="645"/>
    </row>
    <row r="35" spans="1:16" ht="22.5" x14ac:dyDescent="0.2">
      <c r="A35" s="404">
        <v>3</v>
      </c>
      <c r="B35" s="405" t="s">
        <v>203</v>
      </c>
      <c r="C35" s="406" t="s">
        <v>1907</v>
      </c>
      <c r="D35" s="407" t="s">
        <v>1908</v>
      </c>
      <c r="E35" s="408" t="s">
        <v>1828</v>
      </c>
      <c r="F35" s="409">
        <v>14.355</v>
      </c>
      <c r="G35" s="410">
        <v>227.52</v>
      </c>
      <c r="H35" s="410">
        <v>146.22</v>
      </c>
      <c r="I35" s="410">
        <v>64.38</v>
      </c>
      <c r="J35" s="409"/>
      <c r="K35" s="410">
        <v>3266</v>
      </c>
      <c r="L35" s="410">
        <v>2099</v>
      </c>
      <c r="M35" s="410">
        <v>924</v>
      </c>
      <c r="N35" s="409"/>
      <c r="O35" s="409" t="s">
        <v>2595</v>
      </c>
      <c r="P35" s="409" t="s">
        <v>107</v>
      </c>
    </row>
    <row r="36" spans="1:16" ht="33.75" x14ac:dyDescent="0.2">
      <c r="A36" s="404">
        <v>4</v>
      </c>
      <c r="B36" s="405" t="s">
        <v>206</v>
      </c>
      <c r="C36" s="406" t="s">
        <v>1911</v>
      </c>
      <c r="D36" s="407" t="s">
        <v>1912</v>
      </c>
      <c r="E36" s="408" t="s">
        <v>1828</v>
      </c>
      <c r="F36" s="409">
        <v>0.51</v>
      </c>
      <c r="G36" s="410">
        <v>324.79000000000002</v>
      </c>
      <c r="H36" s="410">
        <v>215.12</v>
      </c>
      <c r="I36" s="410">
        <v>85.7</v>
      </c>
      <c r="J36" s="410">
        <v>3.68</v>
      </c>
      <c r="K36" s="410">
        <v>166</v>
      </c>
      <c r="L36" s="410">
        <v>110</v>
      </c>
      <c r="M36" s="410">
        <v>44</v>
      </c>
      <c r="N36" s="410">
        <v>2</v>
      </c>
      <c r="O36" s="409" t="s">
        <v>2596</v>
      </c>
      <c r="P36" s="409" t="s">
        <v>2597</v>
      </c>
    </row>
    <row r="37" spans="1:16" ht="22.5" x14ac:dyDescent="0.2">
      <c r="A37" s="404">
        <v>5</v>
      </c>
      <c r="B37" s="405" t="s">
        <v>209</v>
      </c>
      <c r="C37" s="406" t="s">
        <v>1916</v>
      </c>
      <c r="D37" s="407" t="s">
        <v>1917</v>
      </c>
      <c r="E37" s="408" t="s">
        <v>525</v>
      </c>
      <c r="F37" s="409">
        <v>2062.5</v>
      </c>
      <c r="G37" s="410">
        <v>0.17</v>
      </c>
      <c r="H37" s="409"/>
      <c r="I37" s="409"/>
      <c r="J37" s="409"/>
      <c r="K37" s="410">
        <v>351</v>
      </c>
      <c r="L37" s="409"/>
      <c r="M37" s="409"/>
      <c r="N37" s="409"/>
      <c r="O37" s="409" t="s">
        <v>107</v>
      </c>
      <c r="P37" s="409" t="s">
        <v>107</v>
      </c>
    </row>
    <row r="38" spans="1:16" ht="22.5" x14ac:dyDescent="0.2">
      <c r="A38" s="404">
        <v>6</v>
      </c>
      <c r="B38" s="405" t="s">
        <v>214</v>
      </c>
      <c r="C38" s="406" t="s">
        <v>1919</v>
      </c>
      <c r="D38" s="407" t="s">
        <v>1920</v>
      </c>
      <c r="E38" s="408" t="s">
        <v>525</v>
      </c>
      <c r="F38" s="409">
        <v>63</v>
      </c>
      <c r="G38" s="410">
        <v>0.28000000000000003</v>
      </c>
      <c r="H38" s="409"/>
      <c r="I38" s="409"/>
      <c r="J38" s="409"/>
      <c r="K38" s="410">
        <v>18</v>
      </c>
      <c r="L38" s="409"/>
      <c r="M38" s="409"/>
      <c r="N38" s="409"/>
      <c r="O38" s="409" t="s">
        <v>107</v>
      </c>
      <c r="P38" s="409" t="s">
        <v>107</v>
      </c>
    </row>
    <row r="39" spans="1:16" ht="22.5" x14ac:dyDescent="0.2">
      <c r="A39" s="404">
        <v>7</v>
      </c>
      <c r="B39" s="405" t="s">
        <v>217</v>
      </c>
      <c r="C39" s="406" t="s">
        <v>1922</v>
      </c>
      <c r="D39" s="407" t="s">
        <v>1923</v>
      </c>
      <c r="E39" s="408" t="s">
        <v>525</v>
      </c>
      <c r="F39" s="409">
        <v>165</v>
      </c>
      <c r="G39" s="410">
        <v>1.26</v>
      </c>
      <c r="H39" s="409"/>
      <c r="I39" s="409"/>
      <c r="J39" s="409"/>
      <c r="K39" s="410">
        <v>208</v>
      </c>
      <c r="L39" s="409"/>
      <c r="M39" s="409"/>
      <c r="N39" s="409"/>
      <c r="O39" s="409" t="s">
        <v>107</v>
      </c>
      <c r="P39" s="409" t="s">
        <v>107</v>
      </c>
    </row>
    <row r="40" spans="1:16" ht="22.5" x14ac:dyDescent="0.2">
      <c r="A40" s="404">
        <v>8</v>
      </c>
      <c r="B40" s="405" t="s">
        <v>219</v>
      </c>
      <c r="C40" s="406" t="s">
        <v>1925</v>
      </c>
      <c r="D40" s="407" t="s">
        <v>1926</v>
      </c>
      <c r="E40" s="408" t="s">
        <v>1828</v>
      </c>
      <c r="F40" s="409">
        <v>4.4999999999999998E-2</v>
      </c>
      <c r="G40" s="410">
        <v>1085.26</v>
      </c>
      <c r="H40" s="410">
        <v>273.44</v>
      </c>
      <c r="I40" s="410">
        <v>174.81</v>
      </c>
      <c r="J40" s="410">
        <v>2.5499999999999998</v>
      </c>
      <c r="K40" s="410">
        <v>49</v>
      </c>
      <c r="L40" s="410">
        <v>12</v>
      </c>
      <c r="M40" s="410">
        <v>8</v>
      </c>
      <c r="N40" s="409"/>
      <c r="O40" s="409" t="s">
        <v>2598</v>
      </c>
      <c r="P40" s="409" t="s">
        <v>2599</v>
      </c>
    </row>
    <row r="41" spans="1:16" ht="22.5" x14ac:dyDescent="0.2">
      <c r="A41" s="404">
        <v>9</v>
      </c>
      <c r="B41" s="405" t="s">
        <v>223</v>
      </c>
      <c r="C41" s="406" t="s">
        <v>1930</v>
      </c>
      <c r="D41" s="407" t="s">
        <v>1931</v>
      </c>
      <c r="E41" s="408" t="s">
        <v>1828</v>
      </c>
      <c r="F41" s="409">
        <v>0.3</v>
      </c>
      <c r="G41" s="410">
        <v>338.84</v>
      </c>
      <c r="H41" s="410">
        <v>202.49</v>
      </c>
      <c r="I41" s="410">
        <v>40.369999999999997</v>
      </c>
      <c r="J41" s="410">
        <v>0.14000000000000001</v>
      </c>
      <c r="K41" s="410">
        <v>102</v>
      </c>
      <c r="L41" s="410">
        <v>61</v>
      </c>
      <c r="M41" s="410">
        <v>12</v>
      </c>
      <c r="N41" s="409"/>
      <c r="O41" s="409" t="s">
        <v>2600</v>
      </c>
      <c r="P41" s="409" t="s">
        <v>1457</v>
      </c>
    </row>
    <row r="42" spans="1:16" ht="22.5" x14ac:dyDescent="0.2">
      <c r="A42" s="404">
        <v>10</v>
      </c>
      <c r="B42" s="405" t="s">
        <v>226</v>
      </c>
      <c r="C42" s="406" t="s">
        <v>1934</v>
      </c>
      <c r="D42" s="407" t="s">
        <v>1935</v>
      </c>
      <c r="E42" s="408" t="s">
        <v>1828</v>
      </c>
      <c r="F42" s="409">
        <v>2.25</v>
      </c>
      <c r="G42" s="410">
        <v>248.05</v>
      </c>
      <c r="H42" s="410">
        <v>162.25</v>
      </c>
      <c r="I42" s="410">
        <v>32.24</v>
      </c>
      <c r="J42" s="410">
        <v>0.14000000000000001</v>
      </c>
      <c r="K42" s="410">
        <v>559</v>
      </c>
      <c r="L42" s="410">
        <v>365</v>
      </c>
      <c r="M42" s="410">
        <v>73</v>
      </c>
      <c r="N42" s="409"/>
      <c r="O42" s="409" t="s">
        <v>2601</v>
      </c>
      <c r="P42" s="409" t="s">
        <v>1440</v>
      </c>
    </row>
    <row r="43" spans="1:16" ht="33.75" x14ac:dyDescent="0.2">
      <c r="A43" s="404">
        <v>11</v>
      </c>
      <c r="B43" s="405" t="s">
        <v>229</v>
      </c>
      <c r="C43" s="406" t="s">
        <v>1938</v>
      </c>
      <c r="D43" s="407" t="s">
        <v>1939</v>
      </c>
      <c r="E43" s="408" t="s">
        <v>1828</v>
      </c>
      <c r="F43" s="409">
        <v>0.03</v>
      </c>
      <c r="G43" s="410">
        <v>681.46</v>
      </c>
      <c r="H43" s="410">
        <v>327.02</v>
      </c>
      <c r="I43" s="410">
        <v>201.82</v>
      </c>
      <c r="J43" s="410">
        <v>9.07</v>
      </c>
      <c r="K43" s="410">
        <v>21</v>
      </c>
      <c r="L43" s="410">
        <v>10</v>
      </c>
      <c r="M43" s="410">
        <v>6</v>
      </c>
      <c r="N43" s="409"/>
      <c r="O43" s="409" t="s">
        <v>2602</v>
      </c>
      <c r="P43" s="409" t="s">
        <v>2603</v>
      </c>
    </row>
    <row r="44" spans="1:16" ht="56.25" x14ac:dyDescent="0.2">
      <c r="A44" s="404">
        <v>12</v>
      </c>
      <c r="B44" s="405" t="s">
        <v>231</v>
      </c>
      <c r="C44" s="406" t="s">
        <v>1943</v>
      </c>
      <c r="D44" s="407" t="s">
        <v>1944</v>
      </c>
      <c r="E44" s="408" t="s">
        <v>1828</v>
      </c>
      <c r="F44" s="409">
        <v>15.945</v>
      </c>
      <c r="G44" s="410">
        <v>59.05</v>
      </c>
      <c r="H44" s="410">
        <v>44.23</v>
      </c>
      <c r="I44" s="410">
        <v>2.2200000000000002</v>
      </c>
      <c r="J44" s="410">
        <v>0.14000000000000001</v>
      </c>
      <c r="K44" s="410">
        <v>941</v>
      </c>
      <c r="L44" s="410">
        <v>705</v>
      </c>
      <c r="M44" s="410">
        <v>35</v>
      </c>
      <c r="N44" s="410">
        <v>2</v>
      </c>
      <c r="O44" s="409" t="s">
        <v>2604</v>
      </c>
      <c r="P44" s="409" t="s">
        <v>2605</v>
      </c>
    </row>
    <row r="45" spans="1:16" ht="56.25" x14ac:dyDescent="0.2">
      <c r="A45" s="404">
        <v>13</v>
      </c>
      <c r="B45" s="405" t="s">
        <v>234</v>
      </c>
      <c r="C45" s="406" t="s">
        <v>1948</v>
      </c>
      <c r="D45" s="407" t="s">
        <v>1949</v>
      </c>
      <c r="E45" s="408" t="s">
        <v>1828</v>
      </c>
      <c r="F45" s="409">
        <v>0.9</v>
      </c>
      <c r="G45" s="410">
        <v>74.45</v>
      </c>
      <c r="H45" s="410">
        <v>53.09</v>
      </c>
      <c r="I45" s="410">
        <v>4.43</v>
      </c>
      <c r="J45" s="410">
        <v>0.28000000000000003</v>
      </c>
      <c r="K45" s="410">
        <v>67</v>
      </c>
      <c r="L45" s="410">
        <v>48</v>
      </c>
      <c r="M45" s="410">
        <v>4</v>
      </c>
      <c r="N45" s="409"/>
      <c r="O45" s="409" t="s">
        <v>2606</v>
      </c>
      <c r="P45" s="409" t="s">
        <v>1764</v>
      </c>
    </row>
    <row r="46" spans="1:16" ht="56.25" x14ac:dyDescent="0.2">
      <c r="A46" s="404">
        <v>14</v>
      </c>
      <c r="B46" s="405" t="s">
        <v>236</v>
      </c>
      <c r="C46" s="406" t="s">
        <v>1953</v>
      </c>
      <c r="D46" s="407" t="s">
        <v>1954</v>
      </c>
      <c r="E46" s="408" t="s">
        <v>1828</v>
      </c>
      <c r="F46" s="409">
        <v>0.27</v>
      </c>
      <c r="G46" s="410">
        <v>148.01</v>
      </c>
      <c r="H46" s="410">
        <v>88.26</v>
      </c>
      <c r="I46" s="410">
        <v>13.29</v>
      </c>
      <c r="J46" s="410">
        <v>0.85</v>
      </c>
      <c r="K46" s="410">
        <v>41</v>
      </c>
      <c r="L46" s="410">
        <v>24</v>
      </c>
      <c r="M46" s="410">
        <v>4</v>
      </c>
      <c r="N46" s="409"/>
      <c r="O46" s="409" t="s">
        <v>2607</v>
      </c>
      <c r="P46" s="409" t="s">
        <v>2608</v>
      </c>
    </row>
    <row r="47" spans="1:16" ht="33.75" x14ac:dyDescent="0.2">
      <c r="A47" s="404">
        <v>15</v>
      </c>
      <c r="B47" s="405" t="s">
        <v>238</v>
      </c>
      <c r="C47" s="406" t="s">
        <v>1958</v>
      </c>
      <c r="D47" s="407" t="s">
        <v>1959</v>
      </c>
      <c r="E47" s="408" t="s">
        <v>1828</v>
      </c>
      <c r="F47" s="409">
        <v>0.15</v>
      </c>
      <c r="G47" s="410">
        <v>386.68</v>
      </c>
      <c r="H47" s="410">
        <v>209.81</v>
      </c>
      <c r="I47" s="410">
        <v>71.989999999999995</v>
      </c>
      <c r="J47" s="410">
        <v>2.69</v>
      </c>
      <c r="K47" s="410">
        <v>58</v>
      </c>
      <c r="L47" s="410">
        <v>31</v>
      </c>
      <c r="M47" s="410">
        <v>11</v>
      </c>
      <c r="N47" s="409"/>
      <c r="O47" s="409" t="s">
        <v>2609</v>
      </c>
      <c r="P47" s="409" t="s">
        <v>2610</v>
      </c>
    </row>
    <row r="48" spans="1:16" ht="33.75" x14ac:dyDescent="0.2">
      <c r="A48" s="404">
        <v>16</v>
      </c>
      <c r="B48" s="405" t="s">
        <v>241</v>
      </c>
      <c r="C48" s="406" t="s">
        <v>1963</v>
      </c>
      <c r="D48" s="407" t="s">
        <v>1964</v>
      </c>
      <c r="E48" s="408" t="s">
        <v>575</v>
      </c>
      <c r="F48" s="409">
        <v>-5.9999999999999995E-4</v>
      </c>
      <c r="G48" s="410">
        <v>5457</v>
      </c>
      <c r="H48" s="409"/>
      <c r="I48" s="409"/>
      <c r="J48" s="409"/>
      <c r="K48" s="410">
        <v>-3</v>
      </c>
      <c r="L48" s="409"/>
      <c r="M48" s="409"/>
      <c r="N48" s="409"/>
      <c r="O48" s="409" t="s">
        <v>107</v>
      </c>
      <c r="P48" s="409" t="s">
        <v>107</v>
      </c>
    </row>
    <row r="49" spans="1:16" ht="45" x14ac:dyDescent="0.2">
      <c r="A49" s="404">
        <v>17</v>
      </c>
      <c r="B49" s="405" t="s">
        <v>244</v>
      </c>
      <c r="C49" s="406" t="s">
        <v>1966</v>
      </c>
      <c r="D49" s="407" t="s">
        <v>1967</v>
      </c>
      <c r="E49" s="408" t="s">
        <v>1968</v>
      </c>
      <c r="F49" s="409">
        <v>1.4999999999999999E-2</v>
      </c>
      <c r="G49" s="410">
        <v>5578.66</v>
      </c>
      <c r="H49" s="409"/>
      <c r="I49" s="409"/>
      <c r="J49" s="409"/>
      <c r="K49" s="410">
        <v>84</v>
      </c>
      <c r="L49" s="409"/>
      <c r="M49" s="409"/>
      <c r="N49" s="409"/>
      <c r="O49" s="409" t="s">
        <v>107</v>
      </c>
      <c r="P49" s="409" t="s">
        <v>107</v>
      </c>
    </row>
    <row r="50" spans="1:16" ht="33.75" x14ac:dyDescent="0.2">
      <c r="A50" s="404">
        <v>18</v>
      </c>
      <c r="B50" s="405" t="s">
        <v>247</v>
      </c>
      <c r="C50" s="406" t="s">
        <v>1970</v>
      </c>
      <c r="D50" s="407" t="s">
        <v>1971</v>
      </c>
      <c r="E50" s="408" t="s">
        <v>1972</v>
      </c>
      <c r="F50" s="409">
        <v>45.6</v>
      </c>
      <c r="G50" s="410">
        <v>19.420000000000002</v>
      </c>
      <c r="H50" s="410">
        <v>3.83</v>
      </c>
      <c r="I50" s="409"/>
      <c r="J50" s="409"/>
      <c r="K50" s="410">
        <v>886</v>
      </c>
      <c r="L50" s="410">
        <v>175</v>
      </c>
      <c r="M50" s="409"/>
      <c r="N50" s="409"/>
      <c r="O50" s="409" t="s">
        <v>2611</v>
      </c>
      <c r="P50" s="409" t="s">
        <v>107</v>
      </c>
    </row>
    <row r="51" spans="1:16" ht="22.5" x14ac:dyDescent="0.2">
      <c r="A51" s="404">
        <v>19</v>
      </c>
      <c r="B51" s="405" t="s">
        <v>249</v>
      </c>
      <c r="C51" s="406" t="s">
        <v>1975</v>
      </c>
      <c r="D51" s="407" t="s">
        <v>1976</v>
      </c>
      <c r="E51" s="408" t="s">
        <v>834</v>
      </c>
      <c r="F51" s="409">
        <v>-32.832000000000001</v>
      </c>
      <c r="G51" s="410">
        <v>15.97</v>
      </c>
      <c r="H51" s="409"/>
      <c r="I51" s="409"/>
      <c r="J51" s="409"/>
      <c r="K51" s="410">
        <v>-524</v>
      </c>
      <c r="L51" s="409"/>
      <c r="M51" s="409"/>
      <c r="N51" s="409"/>
      <c r="O51" s="409" t="s">
        <v>107</v>
      </c>
      <c r="P51" s="409" t="s">
        <v>107</v>
      </c>
    </row>
    <row r="52" spans="1:16" ht="22.5" x14ac:dyDescent="0.2">
      <c r="A52" s="404">
        <v>20</v>
      </c>
      <c r="B52" s="405" t="s">
        <v>253</v>
      </c>
      <c r="C52" s="406" t="s">
        <v>1978</v>
      </c>
      <c r="D52" s="407" t="s">
        <v>1979</v>
      </c>
      <c r="E52" s="408" t="s">
        <v>575</v>
      </c>
      <c r="F52" s="409">
        <v>-2.7360000000000002E-3</v>
      </c>
      <c r="G52" s="410">
        <v>24256.26</v>
      </c>
      <c r="H52" s="409"/>
      <c r="I52" s="409"/>
      <c r="J52" s="409"/>
      <c r="K52" s="410">
        <v>-66</v>
      </c>
      <c r="L52" s="409"/>
      <c r="M52" s="409"/>
      <c r="N52" s="409"/>
      <c r="O52" s="409" t="s">
        <v>107</v>
      </c>
      <c r="P52" s="409" t="s">
        <v>107</v>
      </c>
    </row>
    <row r="53" spans="1:16" x14ac:dyDescent="0.2">
      <c r="A53" s="646" t="s">
        <v>460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09">
        <v>9162</v>
      </c>
      <c r="L53" s="409">
        <v>6091</v>
      </c>
      <c r="M53" s="409">
        <v>1516</v>
      </c>
      <c r="N53" s="409">
        <v>30</v>
      </c>
      <c r="O53" s="409">
        <v>609.89</v>
      </c>
      <c r="P53" s="409">
        <v>2.19</v>
      </c>
    </row>
    <row r="54" spans="1:16" x14ac:dyDescent="0.2">
      <c r="A54" s="646" t="s">
        <v>461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09">
        <v>5815</v>
      </c>
      <c r="L54" s="409"/>
      <c r="M54" s="409"/>
      <c r="N54" s="409"/>
      <c r="O54" s="409"/>
      <c r="P54" s="409"/>
    </row>
    <row r="55" spans="1:16" x14ac:dyDescent="0.2">
      <c r="A55" s="646" t="s">
        <v>462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09">
        <v>3979</v>
      </c>
      <c r="L55" s="409"/>
      <c r="M55" s="409"/>
      <c r="N55" s="409"/>
      <c r="O55" s="409"/>
      <c r="P55" s="409"/>
    </row>
    <row r="56" spans="1:16" x14ac:dyDescent="0.2">
      <c r="A56" s="644" t="s">
        <v>1981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09"/>
      <c r="L56" s="409"/>
      <c r="M56" s="409"/>
      <c r="N56" s="409"/>
      <c r="O56" s="409"/>
      <c r="P56" s="409"/>
    </row>
    <row r="57" spans="1:16" x14ac:dyDescent="0.2">
      <c r="A57" s="646" t="s">
        <v>1841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409">
        <v>18956</v>
      </c>
      <c r="L57" s="409"/>
      <c r="M57" s="409"/>
      <c r="N57" s="409"/>
      <c r="O57" s="409">
        <v>609.89</v>
      </c>
      <c r="P57" s="409">
        <v>2.19</v>
      </c>
    </row>
    <row r="58" spans="1:16" x14ac:dyDescent="0.2">
      <c r="A58" s="646" t="s">
        <v>346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09">
        <v>18956</v>
      </c>
      <c r="L58" s="409"/>
      <c r="M58" s="409"/>
      <c r="N58" s="409"/>
      <c r="O58" s="409">
        <v>609.89</v>
      </c>
      <c r="P58" s="409">
        <v>2.19</v>
      </c>
    </row>
    <row r="59" spans="1:16" x14ac:dyDescent="0.2">
      <c r="A59" s="646" t="s">
        <v>466</v>
      </c>
      <c r="B59" s="645"/>
      <c r="C59" s="645"/>
      <c r="D59" s="645"/>
      <c r="E59" s="645"/>
      <c r="F59" s="645"/>
      <c r="G59" s="645"/>
      <c r="H59" s="645"/>
      <c r="I59" s="645"/>
      <c r="J59" s="645"/>
      <c r="K59" s="409"/>
      <c r="L59" s="409"/>
      <c r="M59" s="409"/>
      <c r="N59" s="409"/>
      <c r="O59" s="409"/>
      <c r="P59" s="409"/>
    </row>
    <row r="60" spans="1:16" x14ac:dyDescent="0.2">
      <c r="A60" s="646" t="s">
        <v>467</v>
      </c>
      <c r="B60" s="645"/>
      <c r="C60" s="645"/>
      <c r="D60" s="645"/>
      <c r="E60" s="645"/>
      <c r="F60" s="645"/>
      <c r="G60" s="645"/>
      <c r="H60" s="645"/>
      <c r="I60" s="645"/>
      <c r="J60" s="645"/>
      <c r="K60" s="409">
        <v>1555</v>
      </c>
      <c r="L60" s="409"/>
      <c r="M60" s="409"/>
      <c r="N60" s="409"/>
      <c r="O60" s="409"/>
      <c r="P60" s="409"/>
    </row>
    <row r="61" spans="1:16" x14ac:dyDescent="0.2">
      <c r="A61" s="646" t="s">
        <v>468</v>
      </c>
      <c r="B61" s="645"/>
      <c r="C61" s="645"/>
      <c r="D61" s="645"/>
      <c r="E61" s="645"/>
      <c r="F61" s="645"/>
      <c r="G61" s="645"/>
      <c r="H61" s="645"/>
      <c r="I61" s="645"/>
      <c r="J61" s="645"/>
      <c r="K61" s="409">
        <v>1516</v>
      </c>
      <c r="L61" s="409"/>
      <c r="M61" s="409"/>
      <c r="N61" s="409"/>
      <c r="O61" s="409"/>
      <c r="P61" s="409"/>
    </row>
    <row r="62" spans="1:16" x14ac:dyDescent="0.2">
      <c r="A62" s="646" t="s">
        <v>469</v>
      </c>
      <c r="B62" s="645"/>
      <c r="C62" s="645"/>
      <c r="D62" s="645"/>
      <c r="E62" s="645"/>
      <c r="F62" s="645"/>
      <c r="G62" s="645"/>
      <c r="H62" s="645"/>
      <c r="I62" s="645"/>
      <c r="J62" s="645"/>
      <c r="K62" s="409">
        <v>6121</v>
      </c>
      <c r="L62" s="409"/>
      <c r="M62" s="409"/>
      <c r="N62" s="409"/>
      <c r="O62" s="409"/>
      <c r="P62" s="409"/>
    </row>
    <row r="63" spans="1:16" x14ac:dyDescent="0.2">
      <c r="A63" s="646" t="s">
        <v>470</v>
      </c>
      <c r="B63" s="645"/>
      <c r="C63" s="645"/>
      <c r="D63" s="645"/>
      <c r="E63" s="645"/>
      <c r="F63" s="645"/>
      <c r="G63" s="645"/>
      <c r="H63" s="645"/>
      <c r="I63" s="645"/>
      <c r="J63" s="645"/>
      <c r="K63" s="409">
        <v>5815</v>
      </c>
      <c r="L63" s="409"/>
      <c r="M63" s="409"/>
      <c r="N63" s="409"/>
      <c r="O63" s="409"/>
      <c r="P63" s="409"/>
    </row>
    <row r="64" spans="1:16" x14ac:dyDescent="0.2">
      <c r="A64" s="646" t="s">
        <v>471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409">
        <v>3979</v>
      </c>
      <c r="L64" s="409"/>
      <c r="M64" s="409"/>
      <c r="N64" s="409"/>
      <c r="O64" s="409"/>
      <c r="P64" s="409"/>
    </row>
    <row r="65" spans="1:16" x14ac:dyDescent="0.2">
      <c r="A65" s="644" t="s">
        <v>1983</v>
      </c>
      <c r="B65" s="645"/>
      <c r="C65" s="645"/>
      <c r="D65" s="645"/>
      <c r="E65" s="645"/>
      <c r="F65" s="645"/>
      <c r="G65" s="645"/>
      <c r="H65" s="645"/>
      <c r="I65" s="645"/>
      <c r="J65" s="645"/>
      <c r="K65" s="411">
        <v>18956</v>
      </c>
      <c r="L65" s="409"/>
      <c r="M65" s="409"/>
      <c r="N65" s="409"/>
      <c r="O65" s="411">
        <v>609.89</v>
      </c>
      <c r="P65" s="411">
        <v>2.19</v>
      </c>
    </row>
    <row r="66" spans="1:16" ht="19.149999999999999" customHeight="1" x14ac:dyDescent="0.2">
      <c r="A66" s="647" t="s">
        <v>1984</v>
      </c>
      <c r="B66" s="645"/>
      <c r="C66" s="645"/>
      <c r="D66" s="645"/>
      <c r="E66" s="645"/>
      <c r="F66" s="645"/>
      <c r="G66" s="645"/>
      <c r="H66" s="645"/>
      <c r="I66" s="645"/>
      <c r="J66" s="645"/>
      <c r="K66" s="645"/>
      <c r="L66" s="645"/>
      <c r="M66" s="645"/>
      <c r="N66" s="645"/>
      <c r="O66" s="645"/>
      <c r="P66" s="645"/>
    </row>
    <row r="67" spans="1:16" ht="22.5" x14ac:dyDescent="0.2">
      <c r="A67" s="404">
        <v>21</v>
      </c>
      <c r="B67" s="405" t="s">
        <v>719</v>
      </c>
      <c r="C67" s="406" t="s">
        <v>1102</v>
      </c>
      <c r="D67" s="407" t="s">
        <v>2612</v>
      </c>
      <c r="E67" s="408" t="s">
        <v>527</v>
      </c>
      <c r="F67" s="409" t="s">
        <v>2613</v>
      </c>
      <c r="G67" s="410">
        <v>292.79000000000002</v>
      </c>
      <c r="H67" s="409"/>
      <c r="I67" s="409"/>
      <c r="J67" s="409"/>
      <c r="K67" s="410">
        <v>19910</v>
      </c>
      <c r="L67" s="409"/>
      <c r="M67" s="409"/>
      <c r="N67" s="409"/>
      <c r="O67" s="409" t="s">
        <v>107</v>
      </c>
      <c r="P67" s="409" t="s">
        <v>107</v>
      </c>
    </row>
    <row r="68" spans="1:16" ht="33.75" x14ac:dyDescent="0.2">
      <c r="A68" s="404">
        <v>22</v>
      </c>
      <c r="B68" s="405" t="s">
        <v>722</v>
      </c>
      <c r="C68" s="406" t="s">
        <v>1102</v>
      </c>
      <c r="D68" s="407" t="s">
        <v>2614</v>
      </c>
      <c r="E68" s="408" t="s">
        <v>527</v>
      </c>
      <c r="F68" s="409" t="s">
        <v>2615</v>
      </c>
      <c r="G68" s="410">
        <v>436.57</v>
      </c>
      <c r="H68" s="409"/>
      <c r="I68" s="409"/>
      <c r="J68" s="409"/>
      <c r="K68" s="410">
        <v>48896</v>
      </c>
      <c r="L68" s="409"/>
      <c r="M68" s="409"/>
      <c r="N68" s="409"/>
      <c r="O68" s="409" t="s">
        <v>107</v>
      </c>
      <c r="P68" s="409" t="s">
        <v>107</v>
      </c>
    </row>
    <row r="69" spans="1:16" ht="67.5" x14ac:dyDescent="0.2">
      <c r="A69" s="404">
        <v>23</v>
      </c>
      <c r="B69" s="405" t="s">
        <v>536</v>
      </c>
      <c r="C69" s="406" t="s">
        <v>2046</v>
      </c>
      <c r="D69" s="407" t="s">
        <v>2047</v>
      </c>
      <c r="E69" s="408" t="s">
        <v>1968</v>
      </c>
      <c r="F69" s="409">
        <v>4.4999999999999998E-2</v>
      </c>
      <c r="G69" s="410">
        <v>3306.75</v>
      </c>
      <c r="H69" s="409"/>
      <c r="I69" s="409"/>
      <c r="J69" s="409"/>
      <c r="K69" s="410">
        <v>149</v>
      </c>
      <c r="L69" s="409"/>
      <c r="M69" s="409"/>
      <c r="N69" s="409"/>
      <c r="O69" s="409" t="s">
        <v>107</v>
      </c>
      <c r="P69" s="409" t="s">
        <v>107</v>
      </c>
    </row>
    <row r="70" spans="1:16" ht="67.5" x14ac:dyDescent="0.2">
      <c r="A70" s="404">
        <v>24</v>
      </c>
      <c r="B70" s="405" t="s">
        <v>539</v>
      </c>
      <c r="C70" s="406" t="s">
        <v>2048</v>
      </c>
      <c r="D70" s="407" t="s">
        <v>2049</v>
      </c>
      <c r="E70" s="408" t="s">
        <v>1968</v>
      </c>
      <c r="F70" s="409">
        <v>0.78</v>
      </c>
      <c r="G70" s="410">
        <v>6194.02</v>
      </c>
      <c r="H70" s="409"/>
      <c r="I70" s="409"/>
      <c r="J70" s="409"/>
      <c r="K70" s="410">
        <v>4831</v>
      </c>
      <c r="L70" s="409"/>
      <c r="M70" s="409"/>
      <c r="N70" s="409"/>
      <c r="O70" s="409" t="s">
        <v>107</v>
      </c>
      <c r="P70" s="409" t="s">
        <v>107</v>
      </c>
    </row>
    <row r="71" spans="1:16" ht="67.5" x14ac:dyDescent="0.2">
      <c r="A71" s="404">
        <v>25</v>
      </c>
      <c r="B71" s="405" t="s">
        <v>784</v>
      </c>
      <c r="C71" s="406" t="s">
        <v>2051</v>
      </c>
      <c r="D71" s="407" t="s">
        <v>2052</v>
      </c>
      <c r="E71" s="408" t="s">
        <v>1968</v>
      </c>
      <c r="F71" s="409">
        <v>0.48</v>
      </c>
      <c r="G71" s="410">
        <v>7450.46</v>
      </c>
      <c r="H71" s="409"/>
      <c r="I71" s="409"/>
      <c r="J71" s="409"/>
      <c r="K71" s="410">
        <v>3576</v>
      </c>
      <c r="L71" s="409"/>
      <c r="M71" s="409"/>
      <c r="N71" s="409"/>
      <c r="O71" s="409" t="s">
        <v>107</v>
      </c>
      <c r="P71" s="409" t="s">
        <v>107</v>
      </c>
    </row>
    <row r="72" spans="1:16" ht="67.5" x14ac:dyDescent="0.2">
      <c r="A72" s="404">
        <v>26</v>
      </c>
      <c r="B72" s="405" t="s">
        <v>785</v>
      </c>
      <c r="C72" s="406" t="s">
        <v>2054</v>
      </c>
      <c r="D72" s="407" t="s">
        <v>2055</v>
      </c>
      <c r="E72" s="408" t="s">
        <v>1968</v>
      </c>
      <c r="F72" s="409">
        <v>5.7000000000000002E-2</v>
      </c>
      <c r="G72" s="410">
        <v>6578.95</v>
      </c>
      <c r="H72" s="409"/>
      <c r="I72" s="409"/>
      <c r="J72" s="409"/>
      <c r="K72" s="410">
        <v>375</v>
      </c>
      <c r="L72" s="409"/>
      <c r="M72" s="409"/>
      <c r="N72" s="409"/>
      <c r="O72" s="409" t="s">
        <v>107</v>
      </c>
      <c r="P72" s="409" t="s">
        <v>107</v>
      </c>
    </row>
    <row r="73" spans="1:16" ht="67.5" x14ac:dyDescent="0.2">
      <c r="A73" s="404">
        <v>27</v>
      </c>
      <c r="B73" s="405" t="s">
        <v>788</v>
      </c>
      <c r="C73" s="406" t="s">
        <v>2057</v>
      </c>
      <c r="D73" s="407" t="s">
        <v>2058</v>
      </c>
      <c r="E73" s="408" t="s">
        <v>1968</v>
      </c>
      <c r="F73" s="409">
        <v>7.4999999999999997E-3</v>
      </c>
      <c r="G73" s="410">
        <v>10568.4</v>
      </c>
      <c r="H73" s="409"/>
      <c r="I73" s="409"/>
      <c r="J73" s="409"/>
      <c r="K73" s="410">
        <v>79</v>
      </c>
      <c r="L73" s="409"/>
      <c r="M73" s="409"/>
      <c r="N73" s="409"/>
      <c r="O73" s="409" t="s">
        <v>107</v>
      </c>
      <c r="P73" s="409" t="s">
        <v>107</v>
      </c>
    </row>
    <row r="74" spans="1:16" ht="67.5" x14ac:dyDescent="0.2">
      <c r="A74" s="404">
        <v>28</v>
      </c>
      <c r="B74" s="405" t="s">
        <v>789</v>
      </c>
      <c r="C74" s="406" t="s">
        <v>2060</v>
      </c>
      <c r="D74" s="407" t="s">
        <v>2061</v>
      </c>
      <c r="E74" s="408" t="s">
        <v>1968</v>
      </c>
      <c r="F74" s="409">
        <v>8.9999999999999993E-3</v>
      </c>
      <c r="G74" s="410">
        <v>15793.9</v>
      </c>
      <c r="H74" s="409"/>
      <c r="I74" s="409"/>
      <c r="J74" s="409"/>
      <c r="K74" s="410">
        <v>142</v>
      </c>
      <c r="L74" s="409"/>
      <c r="M74" s="409"/>
      <c r="N74" s="409"/>
      <c r="O74" s="409" t="s">
        <v>107</v>
      </c>
      <c r="P74" s="409" t="s">
        <v>107</v>
      </c>
    </row>
    <row r="75" spans="1:16" ht="67.5" x14ac:dyDescent="0.2">
      <c r="A75" s="404">
        <v>29</v>
      </c>
      <c r="B75" s="405" t="s">
        <v>385</v>
      </c>
      <c r="C75" s="406" t="s">
        <v>2063</v>
      </c>
      <c r="D75" s="407" t="s">
        <v>2064</v>
      </c>
      <c r="E75" s="408" t="s">
        <v>1968</v>
      </c>
      <c r="F75" s="409">
        <v>8.1000000000000003E-2</v>
      </c>
      <c r="G75" s="410">
        <v>24442.99</v>
      </c>
      <c r="H75" s="409"/>
      <c r="I75" s="409"/>
      <c r="J75" s="409"/>
      <c r="K75" s="410">
        <v>1980</v>
      </c>
      <c r="L75" s="409"/>
      <c r="M75" s="409"/>
      <c r="N75" s="409"/>
      <c r="O75" s="409" t="s">
        <v>107</v>
      </c>
      <c r="P75" s="409" t="s">
        <v>107</v>
      </c>
    </row>
    <row r="76" spans="1:16" ht="67.5" x14ac:dyDescent="0.2">
      <c r="A76" s="404">
        <v>30</v>
      </c>
      <c r="B76" s="405" t="s">
        <v>387</v>
      </c>
      <c r="C76" s="406" t="s">
        <v>2066</v>
      </c>
      <c r="D76" s="407" t="s">
        <v>2067</v>
      </c>
      <c r="E76" s="408" t="s">
        <v>1968</v>
      </c>
      <c r="F76" s="409">
        <v>2.7E-2</v>
      </c>
      <c r="G76" s="410">
        <v>134497.43</v>
      </c>
      <c r="H76" s="409"/>
      <c r="I76" s="409"/>
      <c r="J76" s="409"/>
      <c r="K76" s="410">
        <v>3631</v>
      </c>
      <c r="L76" s="409"/>
      <c r="M76" s="409"/>
      <c r="N76" s="409"/>
      <c r="O76" s="409" t="s">
        <v>107</v>
      </c>
      <c r="P76" s="409" t="s">
        <v>107</v>
      </c>
    </row>
    <row r="77" spans="1:16" ht="22.5" x14ac:dyDescent="0.2">
      <c r="A77" s="404">
        <v>31</v>
      </c>
      <c r="B77" s="405" t="s">
        <v>390</v>
      </c>
      <c r="C77" s="406" t="s">
        <v>1102</v>
      </c>
      <c r="D77" s="407" t="s">
        <v>2069</v>
      </c>
      <c r="E77" s="408" t="s">
        <v>1014</v>
      </c>
      <c r="F77" s="409">
        <v>219</v>
      </c>
      <c r="G77" s="410">
        <v>6.73</v>
      </c>
      <c r="H77" s="409"/>
      <c r="I77" s="409"/>
      <c r="J77" s="409"/>
      <c r="K77" s="410">
        <v>1474</v>
      </c>
      <c r="L77" s="409"/>
      <c r="M77" s="409"/>
      <c r="N77" s="409"/>
      <c r="O77" s="409" t="s">
        <v>107</v>
      </c>
      <c r="P77" s="409" t="s">
        <v>107</v>
      </c>
    </row>
    <row r="78" spans="1:16" ht="22.5" x14ac:dyDescent="0.2">
      <c r="A78" s="404">
        <v>32</v>
      </c>
      <c r="B78" s="405" t="s">
        <v>391</v>
      </c>
      <c r="C78" s="406" t="s">
        <v>1102</v>
      </c>
      <c r="D78" s="407" t="s">
        <v>2071</v>
      </c>
      <c r="E78" s="408" t="s">
        <v>1014</v>
      </c>
      <c r="F78" s="409">
        <v>6</v>
      </c>
      <c r="G78" s="410">
        <v>14.67</v>
      </c>
      <c r="H78" s="409"/>
      <c r="I78" s="409"/>
      <c r="J78" s="409"/>
      <c r="K78" s="410">
        <v>88</v>
      </c>
      <c r="L78" s="409"/>
      <c r="M78" s="409"/>
      <c r="N78" s="409"/>
      <c r="O78" s="409" t="s">
        <v>107</v>
      </c>
      <c r="P78" s="409" t="s">
        <v>107</v>
      </c>
    </row>
    <row r="79" spans="1:16" ht="45" x14ac:dyDescent="0.2">
      <c r="A79" s="404">
        <v>33</v>
      </c>
      <c r="B79" s="405" t="s">
        <v>392</v>
      </c>
      <c r="C79" s="406" t="s">
        <v>2073</v>
      </c>
      <c r="D79" s="407" t="s">
        <v>2074</v>
      </c>
      <c r="E79" s="408" t="s">
        <v>1968</v>
      </c>
      <c r="F79" s="409">
        <v>4.4999999999999998E-2</v>
      </c>
      <c r="G79" s="410">
        <v>2002.45</v>
      </c>
      <c r="H79" s="409"/>
      <c r="I79" s="409"/>
      <c r="J79" s="409"/>
      <c r="K79" s="410">
        <v>90</v>
      </c>
      <c r="L79" s="409"/>
      <c r="M79" s="409"/>
      <c r="N79" s="409"/>
      <c r="O79" s="409" t="s">
        <v>107</v>
      </c>
      <c r="P79" s="409" t="s">
        <v>107</v>
      </c>
    </row>
    <row r="80" spans="1:16" ht="22.5" x14ac:dyDescent="0.2">
      <c r="A80" s="404">
        <v>34</v>
      </c>
      <c r="B80" s="405" t="s">
        <v>395</v>
      </c>
      <c r="C80" s="406" t="s">
        <v>1102</v>
      </c>
      <c r="D80" s="407" t="s">
        <v>2075</v>
      </c>
      <c r="E80" s="408" t="s">
        <v>1014</v>
      </c>
      <c r="F80" s="409">
        <v>909</v>
      </c>
      <c r="G80" s="410">
        <v>0.99</v>
      </c>
      <c r="H80" s="409"/>
      <c r="I80" s="409"/>
      <c r="J80" s="409"/>
      <c r="K80" s="410">
        <v>900</v>
      </c>
      <c r="L80" s="409"/>
      <c r="M80" s="409"/>
      <c r="N80" s="409"/>
      <c r="O80" s="409" t="s">
        <v>107</v>
      </c>
      <c r="P80" s="409" t="s">
        <v>107</v>
      </c>
    </row>
    <row r="81" spans="1:16" ht="22.5" x14ac:dyDescent="0.2">
      <c r="A81" s="404">
        <v>35</v>
      </c>
      <c r="B81" s="405" t="s">
        <v>396</v>
      </c>
      <c r="C81" s="406" t="s">
        <v>1102</v>
      </c>
      <c r="D81" s="407" t="s">
        <v>2077</v>
      </c>
      <c r="E81" s="408" t="s">
        <v>1014</v>
      </c>
      <c r="F81" s="409">
        <v>390</v>
      </c>
      <c r="G81" s="410">
        <v>1.05</v>
      </c>
      <c r="H81" s="409"/>
      <c r="I81" s="409"/>
      <c r="J81" s="409"/>
      <c r="K81" s="410">
        <v>410</v>
      </c>
      <c r="L81" s="409"/>
      <c r="M81" s="409"/>
      <c r="N81" s="409"/>
      <c r="O81" s="409" t="s">
        <v>107</v>
      </c>
      <c r="P81" s="409" t="s">
        <v>107</v>
      </c>
    </row>
    <row r="82" spans="1:16" ht="22.5" x14ac:dyDescent="0.2">
      <c r="A82" s="404">
        <v>36</v>
      </c>
      <c r="B82" s="405" t="s">
        <v>397</v>
      </c>
      <c r="C82" s="406" t="s">
        <v>1102</v>
      </c>
      <c r="D82" s="407" t="s">
        <v>2079</v>
      </c>
      <c r="E82" s="408" t="s">
        <v>1014</v>
      </c>
      <c r="F82" s="409">
        <v>70.5</v>
      </c>
      <c r="G82" s="410">
        <v>1.42</v>
      </c>
      <c r="H82" s="409"/>
      <c r="I82" s="409"/>
      <c r="J82" s="409"/>
      <c r="K82" s="410">
        <v>100</v>
      </c>
      <c r="L82" s="409"/>
      <c r="M82" s="409"/>
      <c r="N82" s="409"/>
      <c r="O82" s="409" t="s">
        <v>107</v>
      </c>
      <c r="P82" s="409" t="s">
        <v>107</v>
      </c>
    </row>
    <row r="83" spans="1:16" ht="22.5" x14ac:dyDescent="0.2">
      <c r="A83" s="404">
        <v>37</v>
      </c>
      <c r="B83" s="405" t="s">
        <v>542</v>
      </c>
      <c r="C83" s="406" t="s">
        <v>1102</v>
      </c>
      <c r="D83" s="407" t="s">
        <v>2081</v>
      </c>
      <c r="E83" s="408" t="s">
        <v>1014</v>
      </c>
      <c r="F83" s="409">
        <v>66</v>
      </c>
      <c r="G83" s="410">
        <v>2.73</v>
      </c>
      <c r="H83" s="409"/>
      <c r="I83" s="409"/>
      <c r="J83" s="409"/>
      <c r="K83" s="410">
        <v>180</v>
      </c>
      <c r="L83" s="409"/>
      <c r="M83" s="409"/>
      <c r="N83" s="409"/>
      <c r="O83" s="409" t="s">
        <v>107</v>
      </c>
      <c r="P83" s="409" t="s">
        <v>107</v>
      </c>
    </row>
    <row r="84" spans="1:16" ht="22.5" x14ac:dyDescent="0.2">
      <c r="A84" s="404">
        <v>38</v>
      </c>
      <c r="B84" s="405" t="s">
        <v>545</v>
      </c>
      <c r="C84" s="406" t="s">
        <v>1102</v>
      </c>
      <c r="D84" s="407" t="s">
        <v>2083</v>
      </c>
      <c r="E84" s="408" t="s">
        <v>1014</v>
      </c>
      <c r="F84" s="409">
        <v>24</v>
      </c>
      <c r="G84" s="410">
        <v>14.42</v>
      </c>
      <c r="H84" s="409"/>
      <c r="I84" s="409"/>
      <c r="J84" s="409"/>
      <c r="K84" s="410">
        <v>346</v>
      </c>
      <c r="L84" s="409"/>
      <c r="M84" s="409"/>
      <c r="N84" s="409"/>
      <c r="O84" s="409" t="s">
        <v>107</v>
      </c>
      <c r="P84" s="409" t="s">
        <v>107</v>
      </c>
    </row>
    <row r="85" spans="1:16" ht="22.5" x14ac:dyDescent="0.2">
      <c r="A85" s="404">
        <v>39</v>
      </c>
      <c r="B85" s="405" t="s">
        <v>546</v>
      </c>
      <c r="C85" s="406" t="s">
        <v>1102</v>
      </c>
      <c r="D85" s="407" t="s">
        <v>2085</v>
      </c>
      <c r="E85" s="408" t="s">
        <v>1014</v>
      </c>
      <c r="F85" s="409">
        <v>27</v>
      </c>
      <c r="G85" s="410">
        <v>18.329999999999998</v>
      </c>
      <c r="H85" s="409"/>
      <c r="I85" s="409"/>
      <c r="J85" s="409"/>
      <c r="K85" s="410">
        <v>495</v>
      </c>
      <c r="L85" s="409"/>
      <c r="M85" s="409"/>
      <c r="N85" s="409"/>
      <c r="O85" s="409" t="s">
        <v>107</v>
      </c>
      <c r="P85" s="409" t="s">
        <v>107</v>
      </c>
    </row>
    <row r="86" spans="1:16" ht="22.5" x14ac:dyDescent="0.2">
      <c r="A86" s="404">
        <v>40</v>
      </c>
      <c r="B86" s="405" t="s">
        <v>813</v>
      </c>
      <c r="C86" s="406" t="s">
        <v>1102</v>
      </c>
      <c r="D86" s="407" t="s">
        <v>2087</v>
      </c>
      <c r="E86" s="408" t="s">
        <v>1014</v>
      </c>
      <c r="F86" s="409">
        <v>4.5</v>
      </c>
      <c r="G86" s="410">
        <v>59.07</v>
      </c>
      <c r="H86" s="409"/>
      <c r="I86" s="409"/>
      <c r="J86" s="409"/>
      <c r="K86" s="410">
        <v>266</v>
      </c>
      <c r="L86" s="409"/>
      <c r="M86" s="409"/>
      <c r="N86" s="409"/>
      <c r="O86" s="409" t="s">
        <v>107</v>
      </c>
      <c r="P86" s="409" t="s">
        <v>107</v>
      </c>
    </row>
    <row r="87" spans="1:16" ht="22.5" x14ac:dyDescent="0.2">
      <c r="A87" s="404">
        <v>41</v>
      </c>
      <c r="B87" s="405" t="s">
        <v>817</v>
      </c>
      <c r="C87" s="406" t="s">
        <v>1102</v>
      </c>
      <c r="D87" s="407" t="s">
        <v>2089</v>
      </c>
      <c r="E87" s="408" t="s">
        <v>527</v>
      </c>
      <c r="F87" s="409">
        <v>90</v>
      </c>
      <c r="G87" s="410">
        <v>4.1399999999999997</v>
      </c>
      <c r="H87" s="409"/>
      <c r="I87" s="409"/>
      <c r="J87" s="409"/>
      <c r="K87" s="410">
        <v>373</v>
      </c>
      <c r="L87" s="409"/>
      <c r="M87" s="409"/>
      <c r="N87" s="409"/>
      <c r="O87" s="409" t="s">
        <v>107</v>
      </c>
      <c r="P87" s="409" t="s">
        <v>107</v>
      </c>
    </row>
    <row r="88" spans="1:16" ht="22.5" x14ac:dyDescent="0.2">
      <c r="A88" s="404">
        <v>42</v>
      </c>
      <c r="B88" s="405" t="s">
        <v>822</v>
      </c>
      <c r="C88" s="406" t="s">
        <v>1102</v>
      </c>
      <c r="D88" s="407" t="s">
        <v>2091</v>
      </c>
      <c r="E88" s="408" t="s">
        <v>527</v>
      </c>
      <c r="F88" s="409">
        <v>6</v>
      </c>
      <c r="G88" s="410">
        <v>2.16</v>
      </c>
      <c r="H88" s="409"/>
      <c r="I88" s="409"/>
      <c r="J88" s="409"/>
      <c r="K88" s="410">
        <v>13</v>
      </c>
      <c r="L88" s="409"/>
      <c r="M88" s="409"/>
      <c r="N88" s="409"/>
      <c r="O88" s="409" t="s">
        <v>107</v>
      </c>
      <c r="P88" s="409" t="s">
        <v>107</v>
      </c>
    </row>
    <row r="89" spans="1:16" ht="22.5" x14ac:dyDescent="0.2">
      <c r="A89" s="404">
        <v>43</v>
      </c>
      <c r="B89" s="405" t="s">
        <v>823</v>
      </c>
      <c r="C89" s="406" t="s">
        <v>1102</v>
      </c>
      <c r="D89" s="407" t="s">
        <v>2092</v>
      </c>
      <c r="E89" s="408" t="s">
        <v>1014</v>
      </c>
      <c r="F89" s="409">
        <v>30</v>
      </c>
      <c r="G89" s="410">
        <v>92.81</v>
      </c>
      <c r="H89" s="409"/>
      <c r="I89" s="409"/>
      <c r="J89" s="409"/>
      <c r="K89" s="410">
        <v>2784</v>
      </c>
      <c r="L89" s="409"/>
      <c r="M89" s="409"/>
      <c r="N89" s="409"/>
      <c r="O89" s="409" t="s">
        <v>107</v>
      </c>
      <c r="P89" s="409" t="s">
        <v>107</v>
      </c>
    </row>
    <row r="90" spans="1:16" ht="22.5" x14ac:dyDescent="0.2">
      <c r="A90" s="404">
        <v>44</v>
      </c>
      <c r="B90" s="405" t="s">
        <v>399</v>
      </c>
      <c r="C90" s="406" t="s">
        <v>1102</v>
      </c>
      <c r="D90" s="407" t="s">
        <v>2094</v>
      </c>
      <c r="E90" s="408" t="s">
        <v>1014</v>
      </c>
      <c r="F90" s="409">
        <v>90</v>
      </c>
      <c r="G90" s="410">
        <v>2.44</v>
      </c>
      <c r="H90" s="409"/>
      <c r="I90" s="409"/>
      <c r="J90" s="409"/>
      <c r="K90" s="410">
        <v>220</v>
      </c>
      <c r="L90" s="409"/>
      <c r="M90" s="409"/>
      <c r="N90" s="409"/>
      <c r="O90" s="409" t="s">
        <v>107</v>
      </c>
      <c r="P90" s="409" t="s">
        <v>107</v>
      </c>
    </row>
    <row r="91" spans="1:16" ht="22.5" x14ac:dyDescent="0.2">
      <c r="A91" s="404">
        <v>45</v>
      </c>
      <c r="B91" s="405" t="s">
        <v>401</v>
      </c>
      <c r="C91" s="406" t="s">
        <v>1102</v>
      </c>
      <c r="D91" s="407" t="s">
        <v>2095</v>
      </c>
      <c r="E91" s="408" t="s">
        <v>1014</v>
      </c>
      <c r="F91" s="409">
        <v>135</v>
      </c>
      <c r="G91" s="410">
        <v>1.61</v>
      </c>
      <c r="H91" s="409"/>
      <c r="I91" s="409"/>
      <c r="J91" s="409"/>
      <c r="K91" s="410">
        <v>217</v>
      </c>
      <c r="L91" s="409"/>
      <c r="M91" s="409"/>
      <c r="N91" s="409"/>
      <c r="O91" s="409" t="s">
        <v>107</v>
      </c>
      <c r="P91" s="409" t="s">
        <v>107</v>
      </c>
    </row>
    <row r="92" spans="1:16" ht="56.25" x14ac:dyDescent="0.2">
      <c r="A92" s="404">
        <v>46</v>
      </c>
      <c r="B92" s="405" t="s">
        <v>404</v>
      </c>
      <c r="C92" s="406" t="s">
        <v>2097</v>
      </c>
      <c r="D92" s="407" t="s">
        <v>2098</v>
      </c>
      <c r="E92" s="408" t="s">
        <v>1014</v>
      </c>
      <c r="F92" s="409">
        <v>3</v>
      </c>
      <c r="G92" s="410">
        <v>30.93</v>
      </c>
      <c r="H92" s="409"/>
      <c r="I92" s="409"/>
      <c r="J92" s="409"/>
      <c r="K92" s="410">
        <v>93</v>
      </c>
      <c r="L92" s="409"/>
      <c r="M92" s="409"/>
      <c r="N92" s="409"/>
      <c r="O92" s="409" t="s">
        <v>107</v>
      </c>
      <c r="P92" s="409" t="s">
        <v>107</v>
      </c>
    </row>
    <row r="93" spans="1:16" ht="33.75" x14ac:dyDescent="0.2">
      <c r="A93" s="404">
        <v>47</v>
      </c>
      <c r="B93" s="405" t="s">
        <v>405</v>
      </c>
      <c r="C93" s="406" t="s">
        <v>1102</v>
      </c>
      <c r="D93" s="407" t="s">
        <v>2100</v>
      </c>
      <c r="E93" s="408" t="s">
        <v>527</v>
      </c>
      <c r="F93" s="409">
        <v>24</v>
      </c>
      <c r="G93" s="410">
        <v>96.82</v>
      </c>
      <c r="H93" s="409"/>
      <c r="I93" s="409"/>
      <c r="J93" s="409"/>
      <c r="K93" s="410">
        <v>2324</v>
      </c>
      <c r="L93" s="409"/>
      <c r="M93" s="409"/>
      <c r="N93" s="409"/>
      <c r="O93" s="409" t="s">
        <v>107</v>
      </c>
      <c r="P93" s="409" t="s">
        <v>107</v>
      </c>
    </row>
    <row r="94" spans="1:16" ht="33.75" x14ac:dyDescent="0.2">
      <c r="A94" s="404">
        <v>48</v>
      </c>
      <c r="B94" s="405" t="s">
        <v>406</v>
      </c>
      <c r="C94" s="406" t="s">
        <v>1102</v>
      </c>
      <c r="D94" s="407" t="s">
        <v>2101</v>
      </c>
      <c r="E94" s="408" t="s">
        <v>527</v>
      </c>
      <c r="F94" s="409">
        <v>180</v>
      </c>
      <c r="G94" s="410">
        <v>7.35</v>
      </c>
      <c r="H94" s="409"/>
      <c r="I94" s="409"/>
      <c r="J94" s="409"/>
      <c r="K94" s="410">
        <v>1323</v>
      </c>
      <c r="L94" s="409"/>
      <c r="M94" s="409"/>
      <c r="N94" s="409"/>
      <c r="O94" s="409" t="s">
        <v>107</v>
      </c>
      <c r="P94" s="409" t="s">
        <v>107</v>
      </c>
    </row>
    <row r="95" spans="1:16" ht="33.75" x14ac:dyDescent="0.2">
      <c r="A95" s="404">
        <v>49</v>
      </c>
      <c r="B95" s="405" t="s">
        <v>407</v>
      </c>
      <c r="C95" s="406" t="s">
        <v>1102</v>
      </c>
      <c r="D95" s="407" t="s">
        <v>2103</v>
      </c>
      <c r="E95" s="408" t="s">
        <v>834</v>
      </c>
      <c r="F95" s="409">
        <v>1.5</v>
      </c>
      <c r="G95" s="410">
        <v>147.66999999999999</v>
      </c>
      <c r="H95" s="409"/>
      <c r="I95" s="409"/>
      <c r="J95" s="409"/>
      <c r="K95" s="410">
        <v>222</v>
      </c>
      <c r="L95" s="409"/>
      <c r="M95" s="409"/>
      <c r="N95" s="409"/>
      <c r="O95" s="409" t="s">
        <v>107</v>
      </c>
      <c r="P95" s="409" t="s">
        <v>107</v>
      </c>
    </row>
    <row r="96" spans="1:16" x14ac:dyDescent="0.2">
      <c r="A96" s="646" t="s">
        <v>460</v>
      </c>
      <c r="B96" s="645"/>
      <c r="C96" s="645"/>
      <c r="D96" s="645"/>
      <c r="E96" s="645"/>
      <c r="F96" s="645"/>
      <c r="G96" s="645"/>
      <c r="H96" s="645"/>
      <c r="I96" s="645"/>
      <c r="J96" s="645"/>
      <c r="K96" s="409">
        <v>95487</v>
      </c>
      <c r="L96" s="409"/>
      <c r="M96" s="409"/>
      <c r="N96" s="409"/>
      <c r="O96" s="409"/>
      <c r="P96" s="409"/>
    </row>
    <row r="97" spans="1:16" x14ac:dyDescent="0.2">
      <c r="A97" s="644" t="s">
        <v>2105</v>
      </c>
      <c r="B97" s="645"/>
      <c r="C97" s="645"/>
      <c r="D97" s="645"/>
      <c r="E97" s="645"/>
      <c r="F97" s="645"/>
      <c r="G97" s="645"/>
      <c r="H97" s="645"/>
      <c r="I97" s="645"/>
      <c r="J97" s="645"/>
      <c r="K97" s="409"/>
      <c r="L97" s="409"/>
      <c r="M97" s="409"/>
      <c r="N97" s="409"/>
      <c r="O97" s="409"/>
      <c r="P97" s="409"/>
    </row>
    <row r="98" spans="1:16" x14ac:dyDescent="0.2">
      <c r="A98" s="646" t="s">
        <v>1841</v>
      </c>
      <c r="B98" s="645"/>
      <c r="C98" s="645"/>
      <c r="D98" s="645"/>
      <c r="E98" s="645"/>
      <c r="F98" s="645"/>
      <c r="G98" s="645"/>
      <c r="H98" s="645"/>
      <c r="I98" s="645"/>
      <c r="J98" s="645"/>
      <c r="K98" s="409">
        <v>95487</v>
      </c>
      <c r="L98" s="409"/>
      <c r="M98" s="409"/>
      <c r="N98" s="409"/>
      <c r="O98" s="409"/>
      <c r="P98" s="409"/>
    </row>
    <row r="99" spans="1:16" x14ac:dyDescent="0.2">
      <c r="A99" s="646" t="s">
        <v>346</v>
      </c>
      <c r="B99" s="645"/>
      <c r="C99" s="645"/>
      <c r="D99" s="645"/>
      <c r="E99" s="645"/>
      <c r="F99" s="645"/>
      <c r="G99" s="645"/>
      <c r="H99" s="645"/>
      <c r="I99" s="645"/>
      <c r="J99" s="645"/>
      <c r="K99" s="409">
        <v>95487</v>
      </c>
      <c r="L99" s="409"/>
      <c r="M99" s="409"/>
      <c r="N99" s="409"/>
      <c r="O99" s="409"/>
      <c r="P99" s="409"/>
    </row>
    <row r="100" spans="1:16" x14ac:dyDescent="0.2">
      <c r="A100" s="646" t="s">
        <v>466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409"/>
      <c r="L100" s="409"/>
      <c r="M100" s="409"/>
      <c r="N100" s="409"/>
      <c r="O100" s="409"/>
      <c r="P100" s="409"/>
    </row>
    <row r="101" spans="1:16" x14ac:dyDescent="0.2">
      <c r="A101" s="646" t="s">
        <v>467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409">
        <v>95487</v>
      </c>
      <c r="L101" s="409"/>
      <c r="M101" s="409"/>
      <c r="N101" s="409"/>
      <c r="O101" s="409"/>
      <c r="P101" s="409"/>
    </row>
    <row r="102" spans="1:16" x14ac:dyDescent="0.2">
      <c r="A102" s="644" t="s">
        <v>2106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411">
        <v>95487</v>
      </c>
      <c r="L102" s="409"/>
      <c r="M102" s="409"/>
      <c r="N102" s="409"/>
      <c r="O102" s="409"/>
      <c r="P102" s="409"/>
    </row>
    <row r="103" spans="1:16" ht="19.149999999999999" customHeight="1" x14ac:dyDescent="0.2">
      <c r="A103" s="647" t="s">
        <v>2616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645"/>
      <c r="L103" s="645"/>
      <c r="M103" s="645"/>
      <c r="N103" s="645"/>
      <c r="O103" s="645"/>
      <c r="P103" s="645"/>
    </row>
    <row r="104" spans="1:16" ht="33.75" x14ac:dyDescent="0.2">
      <c r="A104" s="404">
        <v>50</v>
      </c>
      <c r="B104" s="405" t="s">
        <v>410</v>
      </c>
      <c r="C104" s="406" t="s">
        <v>999</v>
      </c>
      <c r="D104" s="407" t="s">
        <v>1000</v>
      </c>
      <c r="E104" s="408" t="s">
        <v>1001</v>
      </c>
      <c r="F104" s="409">
        <v>3.15E-2</v>
      </c>
      <c r="G104" s="410">
        <v>1258.18</v>
      </c>
      <c r="H104" s="410">
        <v>1258.18</v>
      </c>
      <c r="I104" s="409"/>
      <c r="J104" s="409"/>
      <c r="K104" s="410">
        <v>40</v>
      </c>
      <c r="L104" s="410">
        <v>40</v>
      </c>
      <c r="M104" s="409"/>
      <c r="N104" s="409"/>
      <c r="O104" s="409" t="s">
        <v>2617</v>
      </c>
      <c r="P104" s="409" t="s">
        <v>107</v>
      </c>
    </row>
    <row r="105" spans="1:16" ht="22.5" x14ac:dyDescent="0.2">
      <c r="A105" s="404">
        <v>51</v>
      </c>
      <c r="B105" s="405" t="s">
        <v>411</v>
      </c>
      <c r="C105" s="406" t="s">
        <v>2618</v>
      </c>
      <c r="D105" s="407" t="s">
        <v>2619</v>
      </c>
      <c r="E105" s="408" t="s">
        <v>1001</v>
      </c>
      <c r="F105" s="409">
        <v>3.15E-2</v>
      </c>
      <c r="G105" s="410">
        <v>763.02</v>
      </c>
      <c r="H105" s="410">
        <v>763.02</v>
      </c>
      <c r="I105" s="409"/>
      <c r="J105" s="409"/>
      <c r="K105" s="410">
        <v>24</v>
      </c>
      <c r="L105" s="410">
        <v>24</v>
      </c>
      <c r="M105" s="409"/>
      <c r="N105" s="409"/>
      <c r="O105" s="409" t="s">
        <v>2620</v>
      </c>
      <c r="P105" s="409" t="s">
        <v>107</v>
      </c>
    </row>
    <row r="106" spans="1:16" ht="22.5" x14ac:dyDescent="0.2">
      <c r="A106" s="404">
        <v>52</v>
      </c>
      <c r="B106" s="405" t="s">
        <v>547</v>
      </c>
      <c r="C106" s="406" t="s">
        <v>2621</v>
      </c>
      <c r="D106" s="407" t="s">
        <v>2622</v>
      </c>
      <c r="E106" s="408" t="s">
        <v>1828</v>
      </c>
      <c r="F106" s="409">
        <v>0.15</v>
      </c>
      <c r="G106" s="410">
        <v>287.48</v>
      </c>
      <c r="H106" s="410">
        <v>163.51</v>
      </c>
      <c r="I106" s="410">
        <v>76.59</v>
      </c>
      <c r="J106" s="410">
        <v>3.12</v>
      </c>
      <c r="K106" s="410">
        <v>43</v>
      </c>
      <c r="L106" s="410">
        <v>25</v>
      </c>
      <c r="M106" s="410">
        <v>11</v>
      </c>
      <c r="N106" s="409"/>
      <c r="O106" s="409" t="s">
        <v>2623</v>
      </c>
      <c r="P106" s="409" t="s">
        <v>2624</v>
      </c>
    </row>
    <row r="107" spans="1:16" ht="33.75" x14ac:dyDescent="0.2">
      <c r="A107" s="404">
        <v>53</v>
      </c>
      <c r="B107" s="405" t="s">
        <v>550</v>
      </c>
      <c r="C107" s="406" t="s">
        <v>2625</v>
      </c>
      <c r="D107" s="407" t="s">
        <v>2626</v>
      </c>
      <c r="E107" s="408" t="s">
        <v>1828</v>
      </c>
      <c r="F107" s="409">
        <v>0.03</v>
      </c>
      <c r="G107" s="410">
        <v>401.95</v>
      </c>
      <c r="H107" s="410">
        <v>209.81</v>
      </c>
      <c r="I107" s="410">
        <v>85.28</v>
      </c>
      <c r="J107" s="410">
        <v>3.54</v>
      </c>
      <c r="K107" s="410">
        <v>12</v>
      </c>
      <c r="L107" s="410">
        <v>6</v>
      </c>
      <c r="M107" s="410">
        <v>3</v>
      </c>
      <c r="N107" s="409"/>
      <c r="O107" s="409" t="s">
        <v>2627</v>
      </c>
      <c r="P107" s="409" t="s">
        <v>2628</v>
      </c>
    </row>
    <row r="108" spans="1:16" ht="22.5" x14ac:dyDescent="0.2">
      <c r="A108" s="404">
        <v>54</v>
      </c>
      <c r="B108" s="405" t="s">
        <v>551</v>
      </c>
      <c r="C108" s="406" t="s">
        <v>2629</v>
      </c>
      <c r="D108" s="407" t="s">
        <v>2630</v>
      </c>
      <c r="E108" s="408" t="s">
        <v>575</v>
      </c>
      <c r="F108" s="409">
        <v>2.2679999999999999E-2</v>
      </c>
      <c r="G108" s="410">
        <v>6706.8</v>
      </c>
      <c r="H108" s="409"/>
      <c r="I108" s="409"/>
      <c r="J108" s="409"/>
      <c r="K108" s="410">
        <v>152</v>
      </c>
      <c r="L108" s="409"/>
      <c r="M108" s="409"/>
      <c r="N108" s="409"/>
      <c r="O108" s="409" t="s">
        <v>107</v>
      </c>
      <c r="P108" s="409" t="s">
        <v>107</v>
      </c>
    </row>
    <row r="109" spans="1:16" ht="22.5" x14ac:dyDescent="0.2">
      <c r="A109" s="404">
        <v>55</v>
      </c>
      <c r="B109" s="405" t="s">
        <v>846</v>
      </c>
      <c r="C109" s="406" t="s">
        <v>2631</v>
      </c>
      <c r="D109" s="407" t="s">
        <v>2632</v>
      </c>
      <c r="E109" s="408" t="s">
        <v>575</v>
      </c>
      <c r="F109" s="409">
        <v>1.1310000000000001E-2</v>
      </c>
      <c r="G109" s="410">
        <v>6166.41</v>
      </c>
      <c r="H109" s="409"/>
      <c r="I109" s="409"/>
      <c r="J109" s="409"/>
      <c r="K109" s="410">
        <v>70</v>
      </c>
      <c r="L109" s="409"/>
      <c r="M109" s="409"/>
      <c r="N109" s="409"/>
      <c r="O109" s="409" t="s">
        <v>107</v>
      </c>
      <c r="P109" s="409" t="s">
        <v>107</v>
      </c>
    </row>
    <row r="110" spans="1:16" ht="22.5" x14ac:dyDescent="0.2">
      <c r="A110" s="404">
        <v>56</v>
      </c>
      <c r="B110" s="405" t="s">
        <v>849</v>
      </c>
      <c r="C110" s="406" t="s">
        <v>2633</v>
      </c>
      <c r="D110" s="407" t="s">
        <v>2634</v>
      </c>
      <c r="E110" s="408" t="s">
        <v>1796</v>
      </c>
      <c r="F110" s="409">
        <v>0.3</v>
      </c>
      <c r="G110" s="410">
        <v>190.98</v>
      </c>
      <c r="H110" s="410">
        <v>105.4</v>
      </c>
      <c r="I110" s="410">
        <v>57.66</v>
      </c>
      <c r="J110" s="410">
        <v>2.69</v>
      </c>
      <c r="K110" s="410">
        <v>57</v>
      </c>
      <c r="L110" s="410">
        <v>32</v>
      </c>
      <c r="M110" s="410">
        <v>17</v>
      </c>
      <c r="N110" s="410">
        <v>1</v>
      </c>
      <c r="O110" s="409" t="s">
        <v>2635</v>
      </c>
      <c r="P110" s="409" t="s">
        <v>2636</v>
      </c>
    </row>
    <row r="111" spans="1:16" ht="56.25" x14ac:dyDescent="0.2">
      <c r="A111" s="404">
        <v>57</v>
      </c>
      <c r="B111" s="405" t="s">
        <v>852</v>
      </c>
      <c r="C111" s="406" t="s">
        <v>2128</v>
      </c>
      <c r="D111" s="407" t="s">
        <v>2129</v>
      </c>
      <c r="E111" s="408" t="s">
        <v>877</v>
      </c>
      <c r="F111" s="409">
        <v>5.0000000000000001E-3</v>
      </c>
      <c r="G111" s="410">
        <v>342.73</v>
      </c>
      <c r="H111" s="410">
        <v>59.21</v>
      </c>
      <c r="I111" s="410">
        <v>9.49</v>
      </c>
      <c r="J111" s="410">
        <v>0.11</v>
      </c>
      <c r="K111" s="410">
        <v>1</v>
      </c>
      <c r="L111" s="409"/>
      <c r="M111" s="409"/>
      <c r="N111" s="409"/>
      <c r="O111" s="409" t="s">
        <v>2637</v>
      </c>
      <c r="P111" s="409" t="s">
        <v>1457</v>
      </c>
    </row>
    <row r="112" spans="1:16" ht="56.25" x14ac:dyDescent="0.2">
      <c r="A112" s="404">
        <v>58</v>
      </c>
      <c r="B112" s="405" t="s">
        <v>854</v>
      </c>
      <c r="C112" s="406" t="s">
        <v>2131</v>
      </c>
      <c r="D112" s="407" t="s">
        <v>2132</v>
      </c>
      <c r="E112" s="408" t="s">
        <v>877</v>
      </c>
      <c r="F112" s="409">
        <v>5.0000000000000001E-3</v>
      </c>
      <c r="G112" s="410">
        <v>350.65</v>
      </c>
      <c r="H112" s="410">
        <v>36.39</v>
      </c>
      <c r="I112" s="410">
        <v>6.28</v>
      </c>
      <c r="J112" s="410">
        <v>0.11</v>
      </c>
      <c r="K112" s="410">
        <v>2</v>
      </c>
      <c r="L112" s="409"/>
      <c r="M112" s="409"/>
      <c r="N112" s="409"/>
      <c r="O112" s="409" t="s">
        <v>2638</v>
      </c>
      <c r="P112" s="409" t="s">
        <v>1457</v>
      </c>
    </row>
    <row r="113" spans="1:16" x14ac:dyDescent="0.2">
      <c r="A113" s="646" t="s">
        <v>460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409">
        <v>401</v>
      </c>
      <c r="L113" s="409">
        <v>127</v>
      </c>
      <c r="M113" s="409">
        <v>31</v>
      </c>
      <c r="N113" s="409">
        <v>1</v>
      </c>
      <c r="O113" s="409">
        <v>14.3</v>
      </c>
      <c r="P113" s="409">
        <v>0.1</v>
      </c>
    </row>
    <row r="114" spans="1:16" x14ac:dyDescent="0.2">
      <c r="A114" s="646" t="s">
        <v>461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409">
        <v>107</v>
      </c>
      <c r="L114" s="409"/>
      <c r="M114" s="409"/>
      <c r="N114" s="409"/>
      <c r="O114" s="409"/>
      <c r="P114" s="409"/>
    </row>
    <row r="115" spans="1:16" x14ac:dyDescent="0.2">
      <c r="A115" s="646" t="s">
        <v>462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409">
        <v>66</v>
      </c>
      <c r="L115" s="409"/>
      <c r="M115" s="409"/>
      <c r="N115" s="409"/>
      <c r="O115" s="409"/>
      <c r="P115" s="409"/>
    </row>
    <row r="116" spans="1:16" x14ac:dyDescent="0.2">
      <c r="A116" s="644" t="s">
        <v>2639</v>
      </c>
      <c r="B116" s="645"/>
      <c r="C116" s="645"/>
      <c r="D116" s="645"/>
      <c r="E116" s="645"/>
      <c r="F116" s="645"/>
      <c r="G116" s="645"/>
      <c r="H116" s="645"/>
      <c r="I116" s="645"/>
      <c r="J116" s="645"/>
      <c r="K116" s="409"/>
      <c r="L116" s="409"/>
      <c r="M116" s="409"/>
      <c r="N116" s="409"/>
      <c r="O116" s="409"/>
      <c r="P116" s="409"/>
    </row>
    <row r="117" spans="1:16" x14ac:dyDescent="0.2">
      <c r="A117" s="646" t="s">
        <v>2640</v>
      </c>
      <c r="B117" s="645"/>
      <c r="C117" s="645"/>
      <c r="D117" s="645"/>
      <c r="E117" s="645"/>
      <c r="F117" s="645"/>
      <c r="G117" s="645"/>
      <c r="H117" s="645"/>
      <c r="I117" s="645"/>
      <c r="J117" s="645"/>
      <c r="K117" s="409">
        <v>137</v>
      </c>
      <c r="L117" s="409"/>
      <c r="M117" s="409"/>
      <c r="N117" s="409"/>
      <c r="O117" s="409">
        <v>7.96</v>
      </c>
      <c r="P117" s="409"/>
    </row>
    <row r="118" spans="1:16" x14ac:dyDescent="0.2">
      <c r="A118" s="646" t="s">
        <v>2641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409">
        <v>437</v>
      </c>
      <c r="L118" s="409"/>
      <c r="M118" s="409"/>
      <c r="N118" s="409"/>
      <c r="O118" s="409">
        <v>6.34</v>
      </c>
      <c r="P118" s="409">
        <v>0.1</v>
      </c>
    </row>
    <row r="119" spans="1:16" x14ac:dyDescent="0.2">
      <c r="A119" s="646" t="s">
        <v>346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409">
        <v>574</v>
      </c>
      <c r="L119" s="409"/>
      <c r="M119" s="409"/>
      <c r="N119" s="409"/>
      <c r="O119" s="409">
        <v>14.3</v>
      </c>
      <c r="P119" s="409">
        <v>0.1</v>
      </c>
    </row>
    <row r="120" spans="1:16" x14ac:dyDescent="0.2">
      <c r="A120" s="646" t="s">
        <v>466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409"/>
      <c r="L120" s="409"/>
      <c r="M120" s="409"/>
      <c r="N120" s="409"/>
      <c r="O120" s="409"/>
      <c r="P120" s="409"/>
    </row>
    <row r="121" spans="1:16" x14ac:dyDescent="0.2">
      <c r="A121" s="646" t="s">
        <v>467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409">
        <v>243</v>
      </c>
      <c r="L121" s="409"/>
      <c r="M121" s="409"/>
      <c r="N121" s="409"/>
      <c r="O121" s="409"/>
      <c r="P121" s="409"/>
    </row>
    <row r="122" spans="1:16" x14ac:dyDescent="0.2">
      <c r="A122" s="646" t="s">
        <v>468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409">
        <v>31</v>
      </c>
      <c r="L122" s="409"/>
      <c r="M122" s="409"/>
      <c r="N122" s="409"/>
      <c r="O122" s="409"/>
      <c r="P122" s="409"/>
    </row>
    <row r="123" spans="1:16" x14ac:dyDescent="0.2">
      <c r="A123" s="646" t="s">
        <v>469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409">
        <v>128</v>
      </c>
      <c r="L123" s="409"/>
      <c r="M123" s="409"/>
      <c r="N123" s="409"/>
      <c r="O123" s="409"/>
      <c r="P123" s="409"/>
    </row>
    <row r="124" spans="1:16" x14ac:dyDescent="0.2">
      <c r="A124" s="646" t="s">
        <v>470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409">
        <v>107</v>
      </c>
      <c r="L124" s="409"/>
      <c r="M124" s="409"/>
      <c r="N124" s="409"/>
      <c r="O124" s="409"/>
      <c r="P124" s="409"/>
    </row>
    <row r="125" spans="1:16" x14ac:dyDescent="0.2">
      <c r="A125" s="646" t="s">
        <v>471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409">
        <v>66</v>
      </c>
      <c r="L125" s="409"/>
      <c r="M125" s="409"/>
      <c r="N125" s="409"/>
      <c r="O125" s="409"/>
      <c r="P125" s="409"/>
    </row>
    <row r="126" spans="1:16" x14ac:dyDescent="0.2">
      <c r="A126" s="644" t="s">
        <v>2642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411">
        <v>574</v>
      </c>
      <c r="L126" s="409"/>
      <c r="M126" s="409"/>
      <c r="N126" s="409"/>
      <c r="O126" s="411">
        <v>14.3</v>
      </c>
      <c r="P126" s="411">
        <v>0.1</v>
      </c>
    </row>
    <row r="127" spans="1:16" ht="19.149999999999999" customHeight="1" x14ac:dyDescent="0.2">
      <c r="A127" s="647" t="s">
        <v>2643</v>
      </c>
      <c r="B127" s="645"/>
      <c r="C127" s="645"/>
      <c r="D127" s="645"/>
      <c r="E127" s="645"/>
      <c r="F127" s="645"/>
      <c r="G127" s="645"/>
      <c r="H127" s="645"/>
      <c r="I127" s="645"/>
      <c r="J127" s="645"/>
      <c r="K127" s="645"/>
      <c r="L127" s="645"/>
      <c r="M127" s="645"/>
      <c r="N127" s="645"/>
      <c r="O127" s="645"/>
      <c r="P127" s="645"/>
    </row>
    <row r="128" spans="1:16" ht="90" x14ac:dyDescent="0.2">
      <c r="A128" s="404">
        <v>59</v>
      </c>
      <c r="B128" s="405" t="s">
        <v>860</v>
      </c>
      <c r="C128" s="406" t="s">
        <v>2644</v>
      </c>
      <c r="D128" s="407" t="s">
        <v>2645</v>
      </c>
      <c r="E128" s="408" t="s">
        <v>2646</v>
      </c>
      <c r="F128" s="409">
        <v>26</v>
      </c>
      <c r="G128" s="410">
        <v>4.29</v>
      </c>
      <c r="H128" s="410">
        <v>4.29</v>
      </c>
      <c r="I128" s="409"/>
      <c r="J128" s="409"/>
      <c r="K128" s="410">
        <v>112</v>
      </c>
      <c r="L128" s="410">
        <v>112</v>
      </c>
      <c r="M128" s="409"/>
      <c r="N128" s="409"/>
      <c r="O128" s="409" t="s">
        <v>2647</v>
      </c>
      <c r="P128" s="409" t="s">
        <v>107</v>
      </c>
    </row>
    <row r="129" spans="1:16" ht="33.75" x14ac:dyDescent="0.2">
      <c r="A129" s="404">
        <v>60</v>
      </c>
      <c r="B129" s="405" t="s">
        <v>863</v>
      </c>
      <c r="C129" s="406" t="s">
        <v>2648</v>
      </c>
      <c r="D129" s="407" t="s">
        <v>2649</v>
      </c>
      <c r="E129" s="408" t="s">
        <v>2650</v>
      </c>
      <c r="F129" s="409">
        <v>12</v>
      </c>
      <c r="G129" s="410">
        <v>16.36</v>
      </c>
      <c r="H129" s="410">
        <v>16.36</v>
      </c>
      <c r="I129" s="409"/>
      <c r="J129" s="409"/>
      <c r="K129" s="410">
        <v>196</v>
      </c>
      <c r="L129" s="410">
        <v>196</v>
      </c>
      <c r="M129" s="409"/>
      <c r="N129" s="409"/>
      <c r="O129" s="409" t="s">
        <v>2651</v>
      </c>
      <c r="P129" s="409" t="s">
        <v>107</v>
      </c>
    </row>
    <row r="130" spans="1:16" ht="22.5" x14ac:dyDescent="0.2">
      <c r="A130" s="404">
        <v>61</v>
      </c>
      <c r="B130" s="405" t="s">
        <v>865</v>
      </c>
      <c r="C130" s="406" t="s">
        <v>2652</v>
      </c>
      <c r="D130" s="407" t="s">
        <v>2653</v>
      </c>
      <c r="E130" s="408" t="s">
        <v>2654</v>
      </c>
      <c r="F130" s="409">
        <v>1</v>
      </c>
      <c r="G130" s="410">
        <v>21.72</v>
      </c>
      <c r="H130" s="410">
        <v>21.72</v>
      </c>
      <c r="I130" s="409"/>
      <c r="J130" s="409"/>
      <c r="K130" s="410">
        <v>22</v>
      </c>
      <c r="L130" s="410">
        <v>22</v>
      </c>
      <c r="M130" s="409"/>
      <c r="N130" s="409"/>
      <c r="O130" s="409" t="s">
        <v>2655</v>
      </c>
      <c r="P130" s="409" t="s">
        <v>107</v>
      </c>
    </row>
    <row r="131" spans="1:16" ht="22.5" x14ac:dyDescent="0.2">
      <c r="A131" s="404">
        <v>62</v>
      </c>
      <c r="B131" s="405" t="s">
        <v>871</v>
      </c>
      <c r="C131" s="406" t="s">
        <v>2656</v>
      </c>
      <c r="D131" s="407" t="s">
        <v>2657</v>
      </c>
      <c r="E131" s="408" t="s">
        <v>2654</v>
      </c>
      <c r="F131" s="409">
        <v>1</v>
      </c>
      <c r="G131" s="410">
        <v>16.36</v>
      </c>
      <c r="H131" s="410">
        <v>16.36</v>
      </c>
      <c r="I131" s="409"/>
      <c r="J131" s="409"/>
      <c r="K131" s="410">
        <v>16</v>
      </c>
      <c r="L131" s="410">
        <v>16</v>
      </c>
      <c r="M131" s="409"/>
      <c r="N131" s="409"/>
      <c r="O131" s="409" t="s">
        <v>2658</v>
      </c>
      <c r="P131" s="409" t="s">
        <v>107</v>
      </c>
    </row>
    <row r="132" spans="1:16" x14ac:dyDescent="0.2">
      <c r="A132" s="646" t="s">
        <v>460</v>
      </c>
      <c r="B132" s="645"/>
      <c r="C132" s="645"/>
      <c r="D132" s="645"/>
      <c r="E132" s="645"/>
      <c r="F132" s="645"/>
      <c r="G132" s="645"/>
      <c r="H132" s="645"/>
      <c r="I132" s="645"/>
      <c r="J132" s="645"/>
      <c r="K132" s="409">
        <v>346</v>
      </c>
      <c r="L132" s="409">
        <v>346</v>
      </c>
      <c r="M132" s="409"/>
      <c r="N132" s="409"/>
      <c r="O132" s="409">
        <v>25.8</v>
      </c>
      <c r="P132" s="409"/>
    </row>
    <row r="133" spans="1:16" x14ac:dyDescent="0.2">
      <c r="A133" s="646" t="s">
        <v>461</v>
      </c>
      <c r="B133" s="645"/>
      <c r="C133" s="645"/>
      <c r="D133" s="645"/>
      <c r="E133" s="645"/>
      <c r="F133" s="645"/>
      <c r="G133" s="645"/>
      <c r="H133" s="645"/>
      <c r="I133" s="645"/>
      <c r="J133" s="645"/>
      <c r="K133" s="409">
        <v>225</v>
      </c>
      <c r="L133" s="409"/>
      <c r="M133" s="409"/>
      <c r="N133" s="409"/>
      <c r="O133" s="409"/>
      <c r="P133" s="409"/>
    </row>
    <row r="134" spans="1:16" x14ac:dyDescent="0.2">
      <c r="A134" s="646" t="s">
        <v>462</v>
      </c>
      <c r="B134" s="645"/>
      <c r="C134" s="645"/>
      <c r="D134" s="645"/>
      <c r="E134" s="645"/>
      <c r="F134" s="645"/>
      <c r="G134" s="645"/>
      <c r="H134" s="645"/>
      <c r="I134" s="645"/>
      <c r="J134" s="645"/>
      <c r="K134" s="409">
        <v>138</v>
      </c>
      <c r="L134" s="409"/>
      <c r="M134" s="409"/>
      <c r="N134" s="409"/>
      <c r="O134" s="409"/>
      <c r="P134" s="409"/>
    </row>
    <row r="135" spans="1:16" x14ac:dyDescent="0.2">
      <c r="A135" s="644" t="s">
        <v>2659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409"/>
      <c r="L135" s="409"/>
      <c r="M135" s="409"/>
      <c r="N135" s="409"/>
      <c r="O135" s="409"/>
      <c r="P135" s="409"/>
    </row>
    <row r="136" spans="1:16" x14ac:dyDescent="0.2">
      <c r="A136" s="646" t="s">
        <v>2660</v>
      </c>
      <c r="B136" s="645"/>
      <c r="C136" s="645"/>
      <c r="D136" s="645"/>
      <c r="E136" s="645"/>
      <c r="F136" s="645"/>
      <c r="G136" s="645"/>
      <c r="H136" s="645"/>
      <c r="I136" s="645"/>
      <c r="J136" s="645"/>
      <c r="K136" s="409">
        <v>709</v>
      </c>
      <c r="L136" s="409"/>
      <c r="M136" s="409"/>
      <c r="N136" s="409"/>
      <c r="O136" s="409">
        <v>25.8</v>
      </c>
      <c r="P136" s="409"/>
    </row>
    <row r="137" spans="1:16" x14ac:dyDescent="0.2">
      <c r="A137" s="646" t="s">
        <v>346</v>
      </c>
      <c r="B137" s="645"/>
      <c r="C137" s="645"/>
      <c r="D137" s="645"/>
      <c r="E137" s="645"/>
      <c r="F137" s="645"/>
      <c r="G137" s="645"/>
      <c r="H137" s="645"/>
      <c r="I137" s="645"/>
      <c r="J137" s="645"/>
      <c r="K137" s="409">
        <v>709</v>
      </c>
      <c r="L137" s="409"/>
      <c r="M137" s="409"/>
      <c r="N137" s="409"/>
      <c r="O137" s="409">
        <v>25.8</v>
      </c>
      <c r="P137" s="409"/>
    </row>
    <row r="138" spans="1:16" x14ac:dyDescent="0.2">
      <c r="A138" s="646" t="s">
        <v>466</v>
      </c>
      <c r="B138" s="645"/>
      <c r="C138" s="645"/>
      <c r="D138" s="645"/>
      <c r="E138" s="645"/>
      <c r="F138" s="645"/>
      <c r="G138" s="645"/>
      <c r="H138" s="645"/>
      <c r="I138" s="645"/>
      <c r="J138" s="645"/>
      <c r="K138" s="409"/>
      <c r="L138" s="409"/>
      <c r="M138" s="409"/>
      <c r="N138" s="409"/>
      <c r="O138" s="409"/>
      <c r="P138" s="409"/>
    </row>
    <row r="139" spans="1:16" x14ac:dyDescent="0.2">
      <c r="A139" s="646" t="s">
        <v>469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409">
        <v>346</v>
      </c>
      <c r="L139" s="409"/>
      <c r="M139" s="409"/>
      <c r="N139" s="409"/>
      <c r="O139" s="409"/>
      <c r="P139" s="409"/>
    </row>
    <row r="140" spans="1:16" x14ac:dyDescent="0.2">
      <c r="A140" s="646" t="s">
        <v>470</v>
      </c>
      <c r="B140" s="645"/>
      <c r="C140" s="645"/>
      <c r="D140" s="645"/>
      <c r="E140" s="645"/>
      <c r="F140" s="645"/>
      <c r="G140" s="645"/>
      <c r="H140" s="645"/>
      <c r="I140" s="645"/>
      <c r="J140" s="645"/>
      <c r="K140" s="409">
        <v>225</v>
      </c>
      <c r="L140" s="409"/>
      <c r="M140" s="409"/>
      <c r="N140" s="409"/>
      <c r="O140" s="409"/>
      <c r="P140" s="409"/>
    </row>
    <row r="141" spans="1:16" x14ac:dyDescent="0.2">
      <c r="A141" s="646" t="s">
        <v>471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409">
        <v>138</v>
      </c>
      <c r="L141" s="409"/>
      <c r="M141" s="409"/>
      <c r="N141" s="409"/>
      <c r="O141" s="409"/>
      <c r="P141" s="409"/>
    </row>
    <row r="142" spans="1:16" x14ac:dyDescent="0.2">
      <c r="A142" s="644" t="s">
        <v>2661</v>
      </c>
      <c r="B142" s="645"/>
      <c r="C142" s="645"/>
      <c r="D142" s="645"/>
      <c r="E142" s="645"/>
      <c r="F142" s="645"/>
      <c r="G142" s="645"/>
      <c r="H142" s="645"/>
      <c r="I142" s="645"/>
      <c r="J142" s="645"/>
      <c r="K142" s="411">
        <v>709</v>
      </c>
      <c r="L142" s="409"/>
      <c r="M142" s="409"/>
      <c r="N142" s="409"/>
      <c r="O142" s="411">
        <v>25.8</v>
      </c>
      <c r="P142" s="409"/>
    </row>
    <row r="143" spans="1:16" x14ac:dyDescent="0.2">
      <c r="A143" s="648" t="s">
        <v>345</v>
      </c>
      <c r="B143" s="64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</row>
    <row r="144" spans="1:16" x14ac:dyDescent="0.2">
      <c r="A144" s="646" t="s">
        <v>473</v>
      </c>
      <c r="B144" s="645"/>
      <c r="C144" s="645"/>
      <c r="D144" s="645"/>
      <c r="E144" s="645"/>
      <c r="F144" s="645"/>
      <c r="G144" s="645"/>
      <c r="H144" s="645"/>
      <c r="I144" s="645"/>
      <c r="J144" s="645"/>
      <c r="K144" s="409">
        <v>105396</v>
      </c>
      <c r="L144" s="409">
        <v>6564</v>
      </c>
      <c r="M144" s="409">
        <v>1547</v>
      </c>
      <c r="N144" s="409">
        <v>31</v>
      </c>
      <c r="O144" s="409">
        <v>649.99</v>
      </c>
      <c r="P144" s="409">
        <v>2.29</v>
      </c>
    </row>
    <row r="145" spans="1:16" x14ac:dyDescent="0.2">
      <c r="A145" s="646" t="s">
        <v>461</v>
      </c>
      <c r="B145" s="645"/>
      <c r="C145" s="645"/>
      <c r="D145" s="645"/>
      <c r="E145" s="645"/>
      <c r="F145" s="645"/>
      <c r="G145" s="645"/>
      <c r="H145" s="645"/>
      <c r="I145" s="645"/>
      <c r="J145" s="645"/>
      <c r="K145" s="409">
        <v>6147</v>
      </c>
      <c r="L145" s="409"/>
      <c r="M145" s="409"/>
      <c r="N145" s="409"/>
      <c r="O145" s="409"/>
      <c r="P145" s="409"/>
    </row>
    <row r="146" spans="1:16" x14ac:dyDescent="0.2">
      <c r="A146" s="646" t="s">
        <v>462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409">
        <v>4182</v>
      </c>
      <c r="L146" s="409"/>
      <c r="M146" s="409"/>
      <c r="N146" s="409"/>
      <c r="O146" s="409"/>
      <c r="P146" s="409"/>
    </row>
    <row r="147" spans="1:16" x14ac:dyDescent="0.2">
      <c r="A147" s="644" t="s">
        <v>474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409"/>
      <c r="L147" s="409"/>
      <c r="M147" s="409"/>
      <c r="N147" s="409"/>
      <c r="O147" s="409"/>
      <c r="P147" s="409"/>
    </row>
    <row r="148" spans="1:16" x14ac:dyDescent="0.2">
      <c r="A148" s="646" t="s">
        <v>2640</v>
      </c>
      <c r="B148" s="645"/>
      <c r="C148" s="645"/>
      <c r="D148" s="645"/>
      <c r="E148" s="645"/>
      <c r="F148" s="645"/>
      <c r="G148" s="645"/>
      <c r="H148" s="645"/>
      <c r="I148" s="645"/>
      <c r="J148" s="645"/>
      <c r="K148" s="409">
        <v>137</v>
      </c>
      <c r="L148" s="409"/>
      <c r="M148" s="409"/>
      <c r="N148" s="409"/>
      <c r="O148" s="409">
        <v>7.96</v>
      </c>
      <c r="P148" s="409"/>
    </row>
    <row r="149" spans="1:16" x14ac:dyDescent="0.2">
      <c r="A149" s="646" t="s">
        <v>2641</v>
      </c>
      <c r="B149" s="645"/>
      <c r="C149" s="645"/>
      <c r="D149" s="645"/>
      <c r="E149" s="645"/>
      <c r="F149" s="645"/>
      <c r="G149" s="645"/>
      <c r="H149" s="645"/>
      <c r="I149" s="645"/>
      <c r="J149" s="645"/>
      <c r="K149" s="409">
        <v>114879</v>
      </c>
      <c r="L149" s="409"/>
      <c r="M149" s="409"/>
      <c r="N149" s="409"/>
      <c r="O149" s="409">
        <v>616.23</v>
      </c>
      <c r="P149" s="409">
        <v>2.29</v>
      </c>
    </row>
    <row r="150" spans="1:16" x14ac:dyDescent="0.2">
      <c r="A150" s="646" t="s">
        <v>2662</v>
      </c>
      <c r="B150" s="645"/>
      <c r="C150" s="645"/>
      <c r="D150" s="645"/>
      <c r="E150" s="645"/>
      <c r="F150" s="645"/>
      <c r="G150" s="645"/>
      <c r="H150" s="645"/>
      <c r="I150" s="645"/>
      <c r="J150" s="645"/>
      <c r="K150" s="409">
        <v>709</v>
      </c>
      <c r="L150" s="409"/>
      <c r="M150" s="409"/>
      <c r="N150" s="409"/>
      <c r="O150" s="409">
        <v>25.8</v>
      </c>
      <c r="P150" s="409"/>
    </row>
    <row r="151" spans="1:16" x14ac:dyDescent="0.2">
      <c r="A151" s="646" t="s">
        <v>346</v>
      </c>
      <c r="B151" s="645"/>
      <c r="C151" s="645"/>
      <c r="D151" s="645"/>
      <c r="E151" s="645"/>
      <c r="F151" s="645"/>
      <c r="G151" s="645"/>
      <c r="H151" s="645"/>
      <c r="I151" s="645"/>
      <c r="J151" s="645"/>
      <c r="K151" s="409">
        <v>115725</v>
      </c>
      <c r="L151" s="409"/>
      <c r="M151" s="409"/>
      <c r="N151" s="409"/>
      <c r="O151" s="409">
        <v>649.99</v>
      </c>
      <c r="P151" s="409">
        <v>2.29</v>
      </c>
    </row>
    <row r="152" spans="1:16" x14ac:dyDescent="0.2">
      <c r="A152" s="646" t="s">
        <v>466</v>
      </c>
      <c r="B152" s="645"/>
      <c r="C152" s="645"/>
      <c r="D152" s="645"/>
      <c r="E152" s="645"/>
      <c r="F152" s="645"/>
      <c r="G152" s="645"/>
      <c r="H152" s="645"/>
      <c r="I152" s="645"/>
      <c r="J152" s="645"/>
      <c r="K152" s="409"/>
      <c r="L152" s="409"/>
      <c r="M152" s="409"/>
      <c r="N152" s="409"/>
      <c r="O152" s="409"/>
      <c r="P152" s="409"/>
    </row>
    <row r="153" spans="1:16" x14ac:dyDescent="0.2">
      <c r="A153" s="646" t="s">
        <v>467</v>
      </c>
      <c r="B153" s="645"/>
      <c r="C153" s="645"/>
      <c r="D153" s="645"/>
      <c r="E153" s="645"/>
      <c r="F153" s="645"/>
      <c r="G153" s="645"/>
      <c r="H153" s="645"/>
      <c r="I153" s="645"/>
      <c r="J153" s="645"/>
      <c r="K153" s="409">
        <v>97285</v>
      </c>
      <c r="L153" s="409"/>
      <c r="M153" s="409"/>
      <c r="N153" s="409"/>
      <c r="O153" s="409"/>
      <c r="P153" s="409"/>
    </row>
    <row r="154" spans="1:16" x14ac:dyDescent="0.2">
      <c r="A154" s="646" t="s">
        <v>468</v>
      </c>
      <c r="B154" s="645"/>
      <c r="C154" s="645"/>
      <c r="D154" s="645"/>
      <c r="E154" s="645"/>
      <c r="F154" s="645"/>
      <c r="G154" s="645"/>
      <c r="H154" s="645"/>
      <c r="I154" s="645"/>
      <c r="J154" s="645"/>
      <c r="K154" s="409">
        <v>1547</v>
      </c>
      <c r="L154" s="409"/>
      <c r="M154" s="409"/>
      <c r="N154" s="409"/>
      <c r="O154" s="409"/>
      <c r="P154" s="409"/>
    </row>
    <row r="155" spans="1:16" x14ac:dyDescent="0.2">
      <c r="A155" s="646" t="s">
        <v>469</v>
      </c>
      <c r="B155" s="645"/>
      <c r="C155" s="645"/>
      <c r="D155" s="645"/>
      <c r="E155" s="645"/>
      <c r="F155" s="645"/>
      <c r="G155" s="645"/>
      <c r="H155" s="645"/>
      <c r="I155" s="645"/>
      <c r="J155" s="645"/>
      <c r="K155" s="409">
        <v>6595</v>
      </c>
      <c r="L155" s="409"/>
      <c r="M155" s="409"/>
      <c r="N155" s="409"/>
      <c r="O155" s="409"/>
      <c r="P155" s="409"/>
    </row>
    <row r="156" spans="1:16" x14ac:dyDescent="0.2">
      <c r="A156" s="646" t="s">
        <v>470</v>
      </c>
      <c r="B156" s="645"/>
      <c r="C156" s="645"/>
      <c r="D156" s="645"/>
      <c r="E156" s="645"/>
      <c r="F156" s="645"/>
      <c r="G156" s="645"/>
      <c r="H156" s="645"/>
      <c r="I156" s="645"/>
      <c r="J156" s="645"/>
      <c r="K156" s="409">
        <v>6147</v>
      </c>
      <c r="L156" s="409"/>
      <c r="M156" s="409"/>
      <c r="N156" s="409"/>
      <c r="O156" s="409"/>
      <c r="P156" s="409"/>
    </row>
    <row r="157" spans="1:16" x14ac:dyDescent="0.2">
      <c r="A157" s="646" t="s">
        <v>471</v>
      </c>
      <c r="B157" s="645"/>
      <c r="C157" s="645"/>
      <c r="D157" s="645"/>
      <c r="E157" s="645"/>
      <c r="F157" s="645"/>
      <c r="G157" s="645"/>
      <c r="H157" s="645"/>
      <c r="I157" s="645"/>
      <c r="J157" s="645"/>
      <c r="K157" s="409">
        <v>4182</v>
      </c>
      <c r="L157" s="409"/>
      <c r="M157" s="409"/>
      <c r="N157" s="409"/>
      <c r="O157" s="409"/>
      <c r="P157" s="409"/>
    </row>
    <row r="158" spans="1:16" x14ac:dyDescent="0.2">
      <c r="A158" s="646" t="str">
        <f>'кс2-24.'!A97:J97</f>
        <v xml:space="preserve">  Всего с учетом "Объекты образования - школы СМР=6,96"</v>
      </c>
      <c r="B158" s="645"/>
      <c r="C158" s="645"/>
      <c r="D158" s="645"/>
      <c r="E158" s="645"/>
      <c r="F158" s="645"/>
      <c r="G158" s="645"/>
      <c r="H158" s="645"/>
      <c r="I158" s="645"/>
      <c r="J158" s="645"/>
      <c r="K158" s="409">
        <v>805446</v>
      </c>
      <c r="L158" s="409"/>
      <c r="M158" s="409"/>
      <c r="N158" s="409"/>
      <c r="O158" s="409"/>
      <c r="P158" s="409"/>
    </row>
    <row r="159" spans="1:16" x14ac:dyDescent="0.2">
      <c r="A159" s="646" t="s">
        <v>348</v>
      </c>
      <c r="B159" s="645"/>
      <c r="C159" s="645"/>
      <c r="D159" s="645"/>
      <c r="E159" s="645"/>
      <c r="F159" s="645"/>
      <c r="G159" s="645"/>
      <c r="H159" s="645"/>
      <c r="I159" s="645"/>
      <c r="J159" s="645"/>
      <c r="K159" s="61">
        <f>ROUND(K158*1.1532377,2)</f>
        <v>928870.69</v>
      </c>
      <c r="L159" s="409"/>
      <c r="M159" s="409"/>
      <c r="N159" s="409"/>
      <c r="O159" s="409"/>
      <c r="P159" s="409"/>
    </row>
    <row r="160" spans="1:16" x14ac:dyDescent="0.2">
      <c r="A160" s="646" t="s">
        <v>349</v>
      </c>
      <c r="B160" s="645"/>
      <c r="C160" s="645"/>
      <c r="D160" s="645"/>
      <c r="E160" s="645"/>
      <c r="F160" s="645"/>
      <c r="G160" s="645"/>
      <c r="H160" s="645"/>
      <c r="I160" s="645"/>
      <c r="J160" s="645"/>
      <c r="K160" s="61">
        <f>ROUND(K159*0.845,2)</f>
        <v>784895.73</v>
      </c>
      <c r="L160" s="409"/>
      <c r="M160" s="409"/>
      <c r="N160" s="409"/>
      <c r="O160" s="409"/>
      <c r="P160" s="409"/>
    </row>
    <row r="161" spans="1:16" ht="12.75" customHeight="1" x14ac:dyDescent="0.2">
      <c r="A161" s="644" t="s">
        <v>48</v>
      </c>
      <c r="B161" s="645"/>
      <c r="C161" s="645"/>
      <c r="D161" s="645"/>
      <c r="E161" s="645"/>
      <c r="F161" s="645"/>
      <c r="G161" s="645"/>
      <c r="H161" s="645"/>
      <c r="I161" s="645"/>
      <c r="J161" s="645"/>
      <c r="K161" s="61">
        <f>ROUND(K160*0.2,2)</f>
        <v>156979.15</v>
      </c>
      <c r="L161" s="409"/>
      <c r="M161" s="409"/>
      <c r="N161" s="409"/>
      <c r="O161" s="409"/>
      <c r="P161" s="409"/>
    </row>
    <row r="162" spans="1:16" ht="12.75" customHeight="1" x14ac:dyDescent="0.2">
      <c r="A162" s="644" t="s">
        <v>514</v>
      </c>
      <c r="B162" s="645"/>
      <c r="C162" s="645"/>
      <c r="D162" s="645"/>
      <c r="E162" s="645"/>
      <c r="F162" s="645"/>
      <c r="G162" s="645"/>
      <c r="H162" s="645"/>
      <c r="I162" s="645"/>
      <c r="J162" s="645"/>
      <c r="K162" s="61">
        <f>K160+K161</f>
        <v>941874.88</v>
      </c>
      <c r="L162" s="409"/>
      <c r="M162" s="409"/>
      <c r="N162" s="409"/>
      <c r="O162" s="409"/>
      <c r="P162" s="409"/>
    </row>
    <row r="165" spans="1:16" x14ac:dyDescent="0.2">
      <c r="B165" s="122" t="s">
        <v>506</v>
      </c>
      <c r="C165" s="123"/>
      <c r="D165" s="124"/>
      <c r="E165" s="366"/>
      <c r="F165" s="366"/>
      <c r="G165" s="366"/>
      <c r="H165" s="366"/>
      <c r="I165" s="366"/>
      <c r="J165" s="366"/>
      <c r="K165" s="366"/>
      <c r="L165" s="366"/>
      <c r="M165" s="366"/>
    </row>
    <row r="166" spans="1:16" x14ac:dyDescent="0.2">
      <c r="B166" s="122"/>
      <c r="C166" s="123"/>
      <c r="D166" s="124"/>
      <c r="E166" s="366"/>
      <c r="F166" s="366"/>
      <c r="G166" s="366"/>
      <c r="H166" s="366"/>
      <c r="I166" s="366"/>
      <c r="J166" s="366"/>
      <c r="K166" s="366"/>
      <c r="L166" s="366"/>
      <c r="M166" s="366"/>
    </row>
    <row r="167" spans="1:16" x14ac:dyDescent="0.2">
      <c r="B167" s="122" t="s">
        <v>505</v>
      </c>
      <c r="C167" s="123"/>
      <c r="D167" s="124"/>
      <c r="E167" s="366"/>
      <c r="F167" s="366"/>
      <c r="G167" s="366"/>
      <c r="H167" s="366"/>
      <c r="I167" s="366"/>
      <c r="J167" s="366"/>
      <c r="K167" s="366"/>
      <c r="L167" s="366"/>
      <c r="M167" s="366"/>
    </row>
    <row r="174" spans="1:16" x14ac:dyDescent="0.2">
      <c r="A174" s="642"/>
      <c r="B174" s="641"/>
      <c r="C174" s="641"/>
      <c r="D174" s="641"/>
      <c r="E174" s="641"/>
      <c r="F174" s="641"/>
      <c r="G174" s="641"/>
      <c r="H174" s="641"/>
      <c r="I174" s="641"/>
      <c r="J174" s="641"/>
      <c r="K174" s="641"/>
      <c r="L174" s="641"/>
      <c r="M174" s="641"/>
      <c r="N174" s="641"/>
      <c r="O174" s="641"/>
      <c r="P174" s="641"/>
    </row>
    <row r="175" spans="1:16" x14ac:dyDescent="0.2">
      <c r="A175" s="640"/>
      <c r="B175" s="641"/>
      <c r="C175" s="641"/>
      <c r="D175" s="641"/>
      <c r="E175" s="641"/>
      <c r="F175" s="641"/>
      <c r="G175" s="641"/>
      <c r="H175" s="641"/>
      <c r="I175" s="641"/>
      <c r="J175" s="641"/>
      <c r="K175" s="641"/>
      <c r="L175" s="641"/>
      <c r="M175" s="641"/>
      <c r="N175" s="641"/>
      <c r="O175" s="641"/>
      <c r="P175" s="641"/>
    </row>
    <row r="177" spans="1:16" x14ac:dyDescent="0.2">
      <c r="A177" s="642"/>
      <c r="B177" s="641"/>
      <c r="C177" s="641"/>
      <c r="D177" s="641"/>
      <c r="E177" s="641"/>
      <c r="F177" s="641"/>
      <c r="G177" s="641"/>
      <c r="H177" s="641"/>
      <c r="I177" s="641"/>
      <c r="J177" s="641"/>
      <c r="K177" s="641"/>
      <c r="L177" s="641"/>
      <c r="M177" s="641"/>
      <c r="N177" s="641"/>
      <c r="O177" s="641"/>
      <c r="P177" s="641"/>
    </row>
    <row r="180" spans="1:16" x14ac:dyDescent="0.2">
      <c r="A180" s="642"/>
      <c r="B180" s="641"/>
      <c r="C180" s="641"/>
      <c r="D180" s="641"/>
      <c r="E180" s="641"/>
      <c r="F180" s="641"/>
      <c r="G180" s="641"/>
      <c r="H180" s="641"/>
      <c r="I180" s="641"/>
      <c r="J180" s="641"/>
      <c r="K180" s="641"/>
      <c r="L180" s="641"/>
      <c r="M180" s="641"/>
      <c r="N180" s="641"/>
      <c r="O180" s="641"/>
      <c r="P180" s="641"/>
    </row>
    <row r="181" spans="1:16" x14ac:dyDescent="0.2">
      <c r="A181" s="640"/>
      <c r="B181" s="641"/>
      <c r="C181" s="641"/>
      <c r="D181" s="641"/>
      <c r="E181" s="641"/>
      <c r="F181" s="641"/>
      <c r="G181" s="641"/>
      <c r="H181" s="641"/>
      <c r="I181" s="641"/>
      <c r="J181" s="641"/>
      <c r="K181" s="641"/>
      <c r="L181" s="641"/>
      <c r="M181" s="641"/>
      <c r="N181" s="641"/>
      <c r="O181" s="641"/>
      <c r="P181" s="641"/>
    </row>
    <row r="183" spans="1:16" x14ac:dyDescent="0.2">
      <c r="A183" s="642"/>
      <c r="B183" s="641"/>
      <c r="C183" s="641"/>
      <c r="D183" s="641"/>
      <c r="E183" s="641"/>
      <c r="F183" s="641"/>
      <c r="G183" s="641"/>
      <c r="H183" s="641"/>
      <c r="I183" s="641"/>
      <c r="J183" s="641"/>
      <c r="K183" s="641"/>
      <c r="L183" s="641"/>
      <c r="M183" s="641"/>
      <c r="N183" s="641"/>
      <c r="O183" s="641"/>
      <c r="P183" s="641"/>
    </row>
    <row r="184" spans="1:16" x14ac:dyDescent="0.2">
      <c r="A184" s="640"/>
      <c r="B184" s="641"/>
      <c r="C184" s="641"/>
      <c r="D184" s="641"/>
      <c r="E184" s="641"/>
      <c r="F184" s="641"/>
      <c r="G184" s="641"/>
      <c r="H184" s="641"/>
      <c r="I184" s="641"/>
      <c r="J184" s="641"/>
      <c r="K184" s="641"/>
      <c r="L184" s="641"/>
      <c r="M184" s="641"/>
      <c r="N184" s="641"/>
      <c r="O184" s="641"/>
      <c r="P184" s="641"/>
    </row>
    <row r="186" spans="1:16" x14ac:dyDescent="0.2">
      <c r="A186" s="642"/>
      <c r="B186" s="641"/>
      <c r="C186" s="641"/>
      <c r="D186" s="641"/>
      <c r="E186" s="641"/>
      <c r="F186" s="641"/>
      <c r="G186" s="641"/>
      <c r="H186" s="641"/>
      <c r="I186" s="641"/>
      <c r="J186" s="641"/>
      <c r="K186" s="641"/>
      <c r="L186" s="641"/>
      <c r="M186" s="641"/>
      <c r="N186" s="641"/>
      <c r="O186" s="641"/>
      <c r="P186" s="641"/>
    </row>
    <row r="187" spans="1:16" x14ac:dyDescent="0.2">
      <c r="A187" s="640"/>
      <c r="B187" s="641"/>
      <c r="C187" s="641"/>
      <c r="D187" s="641"/>
      <c r="E187" s="641"/>
      <c r="F187" s="641"/>
      <c r="G187" s="641"/>
      <c r="H187" s="641"/>
      <c r="I187" s="641"/>
      <c r="J187" s="641"/>
      <c r="K187" s="641"/>
      <c r="L187" s="641"/>
      <c r="M187" s="641"/>
      <c r="N187" s="641"/>
      <c r="O187" s="641"/>
      <c r="P187" s="641"/>
    </row>
  </sheetData>
  <mergeCells count="126">
    <mergeCell ref="B8:K8"/>
    <mergeCell ref="M8:P8"/>
    <mergeCell ref="M9:P9"/>
    <mergeCell ref="M10:P10"/>
    <mergeCell ref="M11:P11"/>
    <mergeCell ref="M12:P12"/>
    <mergeCell ref="B10:G12"/>
    <mergeCell ref="M4:P4"/>
    <mergeCell ref="M5:P5"/>
    <mergeCell ref="B6:K6"/>
    <mergeCell ref="M6:P6"/>
    <mergeCell ref="B7:K7"/>
    <mergeCell ref="M7:P7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J27:J28"/>
    <mergeCell ref="A53:J53"/>
    <mergeCell ref="A54:J54"/>
    <mergeCell ref="A55:J55"/>
    <mergeCell ref="A56:J56"/>
    <mergeCell ref="A57:J57"/>
    <mergeCell ref="A58:J58"/>
    <mergeCell ref="L27:L28"/>
    <mergeCell ref="M27:M28"/>
    <mergeCell ref="N27:N28"/>
    <mergeCell ref="A30:P30"/>
    <mergeCell ref="A31:P31"/>
    <mergeCell ref="A34:P34"/>
    <mergeCell ref="A65:J65"/>
    <mergeCell ref="A66:P66"/>
    <mergeCell ref="A96:J96"/>
    <mergeCell ref="A97:J97"/>
    <mergeCell ref="A98:J98"/>
    <mergeCell ref="A99:J99"/>
    <mergeCell ref="A59:J59"/>
    <mergeCell ref="A60:J60"/>
    <mergeCell ref="A61:J61"/>
    <mergeCell ref="A62:J62"/>
    <mergeCell ref="A63:J63"/>
    <mergeCell ref="A64:J64"/>
    <mergeCell ref="A115:J115"/>
    <mergeCell ref="A116:J116"/>
    <mergeCell ref="A117:J117"/>
    <mergeCell ref="A118:J118"/>
    <mergeCell ref="A119:J119"/>
    <mergeCell ref="A120:J120"/>
    <mergeCell ref="A100:J100"/>
    <mergeCell ref="A101:J101"/>
    <mergeCell ref="A102:J102"/>
    <mergeCell ref="A103:P103"/>
    <mergeCell ref="A113:J113"/>
    <mergeCell ref="A114:J114"/>
    <mergeCell ref="A127:P127"/>
    <mergeCell ref="A132:J132"/>
    <mergeCell ref="A133:J133"/>
    <mergeCell ref="A134:J134"/>
    <mergeCell ref="A135:J135"/>
    <mergeCell ref="A136:J136"/>
    <mergeCell ref="A121:J121"/>
    <mergeCell ref="A122:J122"/>
    <mergeCell ref="A123:J123"/>
    <mergeCell ref="A124:J124"/>
    <mergeCell ref="A125:J125"/>
    <mergeCell ref="A126:J126"/>
    <mergeCell ref="A143:P143"/>
    <mergeCell ref="A144:J144"/>
    <mergeCell ref="A145:J145"/>
    <mergeCell ref="A146:J146"/>
    <mergeCell ref="A147:J147"/>
    <mergeCell ref="A148:J148"/>
    <mergeCell ref="A137:J137"/>
    <mergeCell ref="A138:J138"/>
    <mergeCell ref="A139:J139"/>
    <mergeCell ref="A140:J140"/>
    <mergeCell ref="A141:J141"/>
    <mergeCell ref="A142:J142"/>
    <mergeCell ref="A155:J155"/>
    <mergeCell ref="A156:J156"/>
    <mergeCell ref="A157:J157"/>
    <mergeCell ref="A158:J158"/>
    <mergeCell ref="A159:J159"/>
    <mergeCell ref="A160:J160"/>
    <mergeCell ref="A149:J149"/>
    <mergeCell ref="A150:J150"/>
    <mergeCell ref="A151:J151"/>
    <mergeCell ref="A152:J152"/>
    <mergeCell ref="A153:J153"/>
    <mergeCell ref="A154:J154"/>
    <mergeCell ref="A161:J161"/>
    <mergeCell ref="A162:J162"/>
    <mergeCell ref="A180:P180"/>
    <mergeCell ref="A181:P181"/>
    <mergeCell ref="A183:P183"/>
    <mergeCell ref="A184:P184"/>
    <mergeCell ref="A186:P186"/>
    <mergeCell ref="A187:P187"/>
    <mergeCell ref="A174:P174"/>
    <mergeCell ref="A175:P175"/>
    <mergeCell ref="A177:P177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view="pageBreakPreview" topLeftCell="A7" zoomScaleNormal="100" zoomScaleSheetLayoutView="100" workbookViewId="0">
      <selection activeCell="L11" sqref="L11"/>
    </sheetView>
  </sheetViews>
  <sheetFormatPr defaultColWidth="8.5703125" defaultRowHeight="12" x14ac:dyDescent="0.2"/>
  <cols>
    <col min="1" max="1" width="8.5703125" style="347" customWidth="1"/>
    <col min="2" max="2" width="9.140625" style="347" customWidth="1"/>
    <col min="3" max="3" width="32.140625" style="347" customWidth="1"/>
    <col min="4" max="4" width="9.140625" style="347" customWidth="1"/>
    <col min="5" max="5" width="14.28515625" style="347" customWidth="1"/>
    <col min="6" max="6" width="13.42578125" style="347" customWidth="1"/>
    <col min="7" max="7" width="22.85546875" style="347" customWidth="1"/>
    <col min="8" max="8" width="16.85546875" style="347" hidden="1" customWidth="1"/>
    <col min="9" max="9" width="14.5703125" style="347" hidden="1" customWidth="1"/>
    <col min="10" max="10" width="12.42578125" style="347" customWidth="1"/>
    <col min="11" max="11" width="13.42578125" style="347" customWidth="1"/>
    <col min="12" max="255" width="9.140625" style="347" customWidth="1"/>
    <col min="256" max="16384" width="8.5703125" style="347"/>
  </cols>
  <sheetData>
    <row r="1" spans="1:7" x14ac:dyDescent="0.2">
      <c r="E1" s="415" t="s">
        <v>475</v>
      </c>
    </row>
    <row r="2" spans="1:7" x14ac:dyDescent="0.2">
      <c r="E2" s="415" t="s">
        <v>476</v>
      </c>
    </row>
    <row r="3" spans="1:7" x14ac:dyDescent="0.2">
      <c r="E3" s="415" t="s">
        <v>477</v>
      </c>
    </row>
    <row r="4" spans="1:7" x14ac:dyDescent="0.2">
      <c r="G4" s="416" t="s">
        <v>53</v>
      </c>
    </row>
    <row r="5" spans="1:7" x14ac:dyDescent="0.2">
      <c r="E5" s="742" t="s">
        <v>54</v>
      </c>
      <c r="F5" s="743"/>
      <c r="G5" s="417" t="s">
        <v>55</v>
      </c>
    </row>
    <row r="6" spans="1:7" x14ac:dyDescent="0.2">
      <c r="A6" s="418" t="s">
        <v>478</v>
      </c>
      <c r="B6" s="419"/>
      <c r="C6" s="418"/>
      <c r="D6" s="418"/>
      <c r="E6" s="418"/>
      <c r="F6" s="420"/>
      <c r="G6" s="421"/>
    </row>
    <row r="7" spans="1:7" s="194" customFormat="1" ht="54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48.75" customHeight="1" x14ac:dyDescent="0.2">
      <c r="A8" s="723" t="s">
        <v>2486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4" customFormat="1" ht="18" customHeight="1" x14ac:dyDescent="0.2">
      <c r="A9" s="723" t="s">
        <v>479</v>
      </c>
      <c r="B9" s="723"/>
      <c r="C9" s="723"/>
      <c r="D9" s="723"/>
      <c r="E9" s="723"/>
      <c r="F9" s="744"/>
      <c r="G9" s="422"/>
    </row>
    <row r="10" spans="1:7" s="194" customFormat="1" ht="36" customHeight="1" x14ac:dyDescent="0.2">
      <c r="A10" s="723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3"/>
      <c r="C10" s="723"/>
      <c r="D10" s="723"/>
      <c r="E10" s="723"/>
      <c r="F10" s="723"/>
      <c r="G10" s="423"/>
    </row>
    <row r="11" spans="1:7" ht="25.5" customHeight="1" x14ac:dyDescent="0.2">
      <c r="A11" s="741"/>
      <c r="B11" s="741"/>
      <c r="C11" s="741"/>
      <c r="D11" s="741"/>
      <c r="E11" s="741"/>
      <c r="F11" s="741"/>
      <c r="G11" s="423"/>
    </row>
    <row r="12" spans="1:7" ht="13.15" customHeight="1" x14ac:dyDescent="0.2">
      <c r="A12" s="206"/>
      <c r="B12" s="424"/>
      <c r="C12" s="459"/>
      <c r="D12" s="206"/>
      <c r="E12" s="206"/>
      <c r="F12" s="459" t="s">
        <v>60</v>
      </c>
      <c r="G12" s="455"/>
    </row>
    <row r="13" spans="1:7" x14ac:dyDescent="0.2">
      <c r="A13" s="237"/>
      <c r="B13" s="424"/>
      <c r="C13" s="736" t="s">
        <v>480</v>
      </c>
      <c r="D13" s="736"/>
      <c r="E13" s="737"/>
      <c r="F13" s="426" t="s">
        <v>62</v>
      </c>
      <c r="G13" s="427" t="str">
        <f>'[3]КС2-1.'!M12</f>
        <v>401849</v>
      </c>
    </row>
    <row r="14" spans="1:7" x14ac:dyDescent="0.2">
      <c r="A14" s="206"/>
      <c r="B14" s="424"/>
      <c r="C14" s="459"/>
      <c r="D14" s="206"/>
      <c r="E14" s="206"/>
      <c r="F14" s="457" t="s">
        <v>63</v>
      </c>
      <c r="G14" s="429" t="s">
        <v>503</v>
      </c>
    </row>
    <row r="15" spans="1:7" x14ac:dyDescent="0.2">
      <c r="A15" s="430"/>
      <c r="B15" s="430"/>
      <c r="C15" s="430"/>
      <c r="D15" s="430"/>
      <c r="E15" s="430"/>
      <c r="F15" s="430"/>
      <c r="G15" s="430"/>
    </row>
    <row r="16" spans="1:7" ht="18.75" customHeight="1" x14ac:dyDescent="0.2">
      <c r="A16" s="430"/>
      <c r="B16" s="430"/>
      <c r="C16" s="431"/>
      <c r="D16" s="738" t="s">
        <v>481</v>
      </c>
      <c r="E16" s="739" t="s">
        <v>66</v>
      </c>
      <c r="F16" s="734" t="s">
        <v>67</v>
      </c>
      <c r="G16" s="734"/>
    </row>
    <row r="17" spans="1:8" ht="24.75" customHeight="1" x14ac:dyDescent="0.2">
      <c r="A17" s="430"/>
      <c r="B17" s="456"/>
      <c r="C17" s="431"/>
      <c r="D17" s="738"/>
      <c r="E17" s="740"/>
      <c r="F17" s="457" t="s">
        <v>68</v>
      </c>
      <c r="G17" s="457" t="s">
        <v>69</v>
      </c>
    </row>
    <row r="18" spans="1:8" x14ac:dyDescent="0.2">
      <c r="A18" s="430"/>
      <c r="B18" s="430"/>
      <c r="C18" s="433"/>
      <c r="D18" s="434">
        <v>7</v>
      </c>
      <c r="E18" s="435" t="s">
        <v>2975</v>
      </c>
      <c r="F18" s="436">
        <v>44427</v>
      </c>
      <c r="G18" s="436" t="s">
        <v>2975</v>
      </c>
    </row>
    <row r="19" spans="1:8" x14ac:dyDescent="0.2">
      <c r="A19" s="430"/>
      <c r="B19" s="430"/>
      <c r="C19" s="437" t="s">
        <v>482</v>
      </c>
      <c r="D19" s="430"/>
      <c r="E19" s="430"/>
      <c r="F19" s="430"/>
      <c r="G19" s="430"/>
    </row>
    <row r="20" spans="1:8" x14ac:dyDescent="0.2">
      <c r="A20" s="430"/>
      <c r="B20" s="430"/>
      <c r="C20" s="438" t="s">
        <v>483</v>
      </c>
      <c r="D20" s="430"/>
      <c r="E20" s="430"/>
      <c r="F20" s="430"/>
      <c r="G20" s="430"/>
    </row>
    <row r="21" spans="1:8" ht="13.15" customHeight="1" x14ac:dyDescent="0.2">
      <c r="A21" s="738" t="s">
        <v>484</v>
      </c>
      <c r="B21" s="738" t="s">
        <v>485</v>
      </c>
      <c r="C21" s="738"/>
      <c r="D21" s="738" t="s">
        <v>53</v>
      </c>
      <c r="E21" s="738" t="s">
        <v>486</v>
      </c>
      <c r="F21" s="738"/>
      <c r="G21" s="738"/>
    </row>
    <row r="22" spans="1:8" ht="48" x14ac:dyDescent="0.2">
      <c r="A22" s="738"/>
      <c r="B22" s="738"/>
      <c r="C22" s="738"/>
      <c r="D22" s="738"/>
      <c r="E22" s="460" t="s">
        <v>487</v>
      </c>
      <c r="F22" s="460" t="s">
        <v>488</v>
      </c>
      <c r="G22" s="460" t="s">
        <v>489</v>
      </c>
    </row>
    <row r="23" spans="1:8" ht="13.15" customHeight="1" x14ac:dyDescent="0.2">
      <c r="A23" s="440">
        <v>1</v>
      </c>
      <c r="B23" s="734">
        <v>2</v>
      </c>
      <c r="C23" s="734"/>
      <c r="D23" s="457">
        <v>3</v>
      </c>
      <c r="E23" s="460">
        <v>4</v>
      </c>
      <c r="F23" s="460">
        <v>5</v>
      </c>
      <c r="G23" s="460">
        <v>6</v>
      </c>
    </row>
    <row r="24" spans="1:8" ht="36" customHeight="1" x14ac:dyDescent="0.2">
      <c r="A24" s="457"/>
      <c r="B24" s="735" t="s">
        <v>490</v>
      </c>
      <c r="C24" s="735"/>
      <c r="D24" s="458"/>
      <c r="E24" s="442">
        <f>SUM(E26:E51)</f>
        <v>30785423.633189522</v>
      </c>
      <c r="F24" s="442">
        <f>SUM(F26:F51)</f>
        <v>30785423.633189522</v>
      </c>
      <c r="G24" s="442">
        <f>G51</f>
        <v>0</v>
      </c>
      <c r="H24" s="442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">
      <c r="A25" s="457"/>
      <c r="B25" s="735" t="s">
        <v>491</v>
      </c>
      <c r="C25" s="735"/>
      <c r="D25" s="458"/>
      <c r="E25" s="442"/>
      <c r="F25" s="442"/>
      <c r="G25" s="443"/>
      <c r="H25" s="346"/>
    </row>
    <row r="26" spans="1:8" x14ac:dyDescent="0.2">
      <c r="A26" s="455">
        <v>1</v>
      </c>
      <c r="B26" s="731" t="s">
        <v>492</v>
      </c>
      <c r="C26" s="731"/>
      <c r="D26" s="343"/>
      <c r="E26" s="344">
        <v>565697.81000000006</v>
      </c>
      <c r="F26" s="344">
        <v>565697.81000000006</v>
      </c>
      <c r="G26" s="345"/>
      <c r="H26" s="346"/>
    </row>
    <row r="27" spans="1:8" x14ac:dyDescent="0.2">
      <c r="A27" s="455">
        <v>2</v>
      </c>
      <c r="B27" s="731" t="s">
        <v>493</v>
      </c>
      <c r="C27" s="731"/>
      <c r="D27" s="343"/>
      <c r="E27" s="344">
        <v>1620714.2</v>
      </c>
      <c r="F27" s="344">
        <v>1620714.2</v>
      </c>
      <c r="G27" s="345"/>
      <c r="H27" s="346"/>
    </row>
    <row r="28" spans="1:8" x14ac:dyDescent="0.2">
      <c r="A28" s="455">
        <v>3</v>
      </c>
      <c r="B28" s="731" t="s">
        <v>1090</v>
      </c>
      <c r="C28" s="731"/>
      <c r="D28" s="343"/>
      <c r="E28" s="344">
        <v>2102225.21</v>
      </c>
      <c r="F28" s="344">
        <v>2102225.21</v>
      </c>
      <c r="G28" s="345"/>
      <c r="H28" s="346"/>
    </row>
    <row r="29" spans="1:8" x14ac:dyDescent="0.2">
      <c r="A29" s="455">
        <v>4</v>
      </c>
      <c r="B29" s="731" t="s">
        <v>1091</v>
      </c>
      <c r="C29" s="731"/>
      <c r="D29" s="343"/>
      <c r="E29" s="344">
        <v>7783798.3499999996</v>
      </c>
      <c r="F29" s="344">
        <v>7783798.3499999996</v>
      </c>
      <c r="G29" s="345"/>
      <c r="H29" s="346"/>
    </row>
    <row r="30" spans="1:8" x14ac:dyDescent="0.2">
      <c r="A30" s="455">
        <v>5</v>
      </c>
      <c r="B30" s="731" t="s">
        <v>1092</v>
      </c>
      <c r="C30" s="731"/>
      <c r="D30" s="343"/>
      <c r="E30" s="344">
        <v>167417.64000000001</v>
      </c>
      <c r="F30" s="344">
        <v>167417.64000000001</v>
      </c>
      <c r="G30" s="345"/>
      <c r="H30" s="346"/>
    </row>
    <row r="31" spans="1:8" x14ac:dyDescent="0.2">
      <c r="A31" s="455">
        <v>6</v>
      </c>
      <c r="B31" s="731" t="s">
        <v>1093</v>
      </c>
      <c r="C31" s="731"/>
      <c r="D31" s="343"/>
      <c r="E31" s="344">
        <v>572002.73</v>
      </c>
      <c r="F31" s="344">
        <v>572002.73</v>
      </c>
      <c r="G31" s="345"/>
      <c r="H31" s="346"/>
    </row>
    <row r="32" spans="1:8" x14ac:dyDescent="0.2">
      <c r="A32" s="455">
        <v>7</v>
      </c>
      <c r="B32" s="731" t="s">
        <v>1094</v>
      </c>
      <c r="C32" s="731"/>
      <c r="D32" s="343"/>
      <c r="E32" s="344">
        <v>137391.79</v>
      </c>
      <c r="F32" s="344">
        <v>137391.79</v>
      </c>
      <c r="G32" s="345"/>
      <c r="H32" s="346"/>
    </row>
    <row r="33" spans="1:10" ht="15" customHeight="1" x14ac:dyDescent="0.2">
      <c r="A33" s="455">
        <v>8</v>
      </c>
      <c r="B33" s="731" t="s">
        <v>1095</v>
      </c>
      <c r="C33" s="731"/>
      <c r="D33" s="343"/>
      <c r="E33" s="344">
        <v>2848522.5305927196</v>
      </c>
      <c r="F33" s="344">
        <v>2848522.5305927196</v>
      </c>
      <c r="G33" s="345"/>
      <c r="H33" s="346"/>
    </row>
    <row r="34" spans="1:10" x14ac:dyDescent="0.2">
      <c r="A34" s="455">
        <v>9</v>
      </c>
      <c r="B34" s="731" t="s">
        <v>1528</v>
      </c>
      <c r="C34" s="731"/>
      <c r="D34" s="343"/>
      <c r="E34" s="344">
        <v>592614.08391334501</v>
      </c>
      <c r="F34" s="344">
        <v>592614.08391334501</v>
      </c>
      <c r="G34" s="348"/>
      <c r="H34" s="346"/>
    </row>
    <row r="35" spans="1:10" x14ac:dyDescent="0.2">
      <c r="A35" s="455">
        <v>10</v>
      </c>
      <c r="B35" s="731" t="s">
        <v>1529</v>
      </c>
      <c r="C35" s="731"/>
      <c r="D35" s="343"/>
      <c r="E35" s="344">
        <v>445184.11868345994</v>
      </c>
      <c r="F35" s="344">
        <v>445184.11868345994</v>
      </c>
      <c r="G35" s="348"/>
      <c r="H35" s="346"/>
    </row>
    <row r="36" spans="1:10" x14ac:dyDescent="0.2">
      <c r="A36" s="455">
        <v>11</v>
      </c>
      <c r="B36" s="731" t="s">
        <v>1530</v>
      </c>
      <c r="C36" s="731"/>
      <c r="D36" s="343"/>
      <c r="E36" s="344">
        <v>330242.90000000002</v>
      </c>
      <c r="F36" s="344">
        <v>330242.90000000002</v>
      </c>
      <c r="G36" s="348"/>
      <c r="H36" s="346"/>
    </row>
    <row r="37" spans="1:10" x14ac:dyDescent="0.2">
      <c r="A37" s="455">
        <v>12</v>
      </c>
      <c r="B37" s="731" t="s">
        <v>1531</v>
      </c>
      <c r="C37" s="731"/>
      <c r="D37" s="343"/>
      <c r="E37" s="344">
        <v>37757.74</v>
      </c>
      <c r="F37" s="344">
        <v>37757.74</v>
      </c>
      <c r="G37" s="349"/>
      <c r="H37" s="346"/>
    </row>
    <row r="38" spans="1:10" x14ac:dyDescent="0.2">
      <c r="A38" s="455">
        <v>13</v>
      </c>
      <c r="B38" s="731" t="s">
        <v>2198</v>
      </c>
      <c r="C38" s="731"/>
      <c r="D38" s="343"/>
      <c r="E38" s="344">
        <v>2747748.89</v>
      </c>
      <c r="F38" s="344">
        <v>2747748.89</v>
      </c>
      <c r="G38" s="349"/>
      <c r="H38" s="346"/>
    </row>
    <row r="39" spans="1:10" x14ac:dyDescent="0.2">
      <c r="A39" s="455">
        <v>14</v>
      </c>
      <c r="B39" s="731" t="s">
        <v>2199</v>
      </c>
      <c r="C39" s="731"/>
      <c r="D39" s="343"/>
      <c r="E39" s="344">
        <v>120706.64</v>
      </c>
      <c r="F39" s="344">
        <v>120706.64</v>
      </c>
      <c r="G39" s="349"/>
      <c r="H39" s="346"/>
    </row>
    <row r="40" spans="1:10" x14ac:dyDescent="0.2">
      <c r="A40" s="455">
        <v>15</v>
      </c>
      <c r="B40" s="731" t="s">
        <v>2200</v>
      </c>
      <c r="C40" s="731"/>
      <c r="D40" s="343"/>
      <c r="E40" s="344">
        <v>1338151.3599999999</v>
      </c>
      <c r="F40" s="344">
        <v>1338151.3599999999</v>
      </c>
      <c r="G40" s="349"/>
      <c r="H40" s="346"/>
    </row>
    <row r="41" spans="1:10" x14ac:dyDescent="0.2">
      <c r="A41" s="455">
        <v>16</v>
      </c>
      <c r="B41" s="731" t="s">
        <v>2201</v>
      </c>
      <c r="C41" s="731"/>
      <c r="D41" s="343"/>
      <c r="E41" s="344">
        <v>41399.83</v>
      </c>
      <c r="F41" s="344">
        <v>41399.83</v>
      </c>
      <c r="G41" s="349"/>
      <c r="H41" s="346"/>
    </row>
    <row r="42" spans="1:10" x14ac:dyDescent="0.2">
      <c r="A42" s="455">
        <v>17</v>
      </c>
      <c r="B42" s="731" t="s">
        <v>2202</v>
      </c>
      <c r="C42" s="731"/>
      <c r="D42" s="343"/>
      <c r="E42" s="344">
        <v>84888.78</v>
      </c>
      <c r="F42" s="344">
        <v>84888.78</v>
      </c>
      <c r="G42" s="349"/>
      <c r="H42" s="346"/>
    </row>
    <row r="43" spans="1:10" x14ac:dyDescent="0.2">
      <c r="A43" s="455">
        <v>18</v>
      </c>
      <c r="B43" s="731" t="s">
        <v>2203</v>
      </c>
      <c r="C43" s="731"/>
      <c r="D43" s="343"/>
      <c r="E43" s="344">
        <v>1497450.09</v>
      </c>
      <c r="F43" s="344">
        <v>1497450.09</v>
      </c>
      <c r="G43" s="349"/>
      <c r="H43" s="346"/>
    </row>
    <row r="44" spans="1:10" x14ac:dyDescent="0.2">
      <c r="A44" s="455">
        <v>19</v>
      </c>
      <c r="B44" s="731" t="s">
        <v>2204</v>
      </c>
      <c r="C44" s="731"/>
      <c r="D44" s="343"/>
      <c r="E44" s="344">
        <v>1814028.45</v>
      </c>
      <c r="F44" s="344">
        <v>1814028.45</v>
      </c>
      <c r="G44" s="349"/>
      <c r="H44" s="346"/>
    </row>
    <row r="45" spans="1:10" x14ac:dyDescent="0.2">
      <c r="A45" s="455">
        <v>20</v>
      </c>
      <c r="B45" s="731" t="s">
        <v>2484</v>
      </c>
      <c r="C45" s="731"/>
      <c r="D45" s="343"/>
      <c r="E45" s="344">
        <v>1671263.71</v>
      </c>
      <c r="F45" s="344">
        <v>1671263.71</v>
      </c>
      <c r="G45" s="349"/>
      <c r="H45" s="346"/>
    </row>
    <row r="46" spans="1:10" x14ac:dyDescent="0.2">
      <c r="A46" s="455">
        <v>21</v>
      </c>
      <c r="B46" s="731" t="s">
        <v>2485</v>
      </c>
      <c r="C46" s="731"/>
      <c r="D46" s="343"/>
      <c r="E46" s="344">
        <v>2228741.73</v>
      </c>
      <c r="F46" s="344">
        <v>2228741.73</v>
      </c>
      <c r="G46" s="349"/>
      <c r="H46" s="346"/>
    </row>
    <row r="47" spans="1:10" x14ac:dyDescent="0.2">
      <c r="A47" s="455">
        <v>22</v>
      </c>
      <c r="B47" s="731" t="s">
        <v>2525</v>
      </c>
      <c r="C47" s="731"/>
      <c r="D47" s="343"/>
      <c r="E47" s="344">
        <v>966230.98</v>
      </c>
      <c r="F47" s="344">
        <v>966230.98</v>
      </c>
      <c r="G47" s="365"/>
      <c r="H47" s="346"/>
      <c r="J47" s="346"/>
    </row>
    <row r="48" spans="1:10" x14ac:dyDescent="0.2">
      <c r="A48" s="455">
        <v>24</v>
      </c>
      <c r="B48" s="731" t="s">
        <v>2526</v>
      </c>
      <c r="C48" s="731"/>
      <c r="D48" s="343"/>
      <c r="E48" s="344">
        <v>107761.23</v>
      </c>
      <c r="F48" s="344">
        <v>107761.23</v>
      </c>
      <c r="G48" s="365"/>
      <c r="H48" s="346"/>
      <c r="J48" s="346"/>
    </row>
    <row r="49" spans="1:11" x14ac:dyDescent="0.2">
      <c r="A49" s="455">
        <v>25</v>
      </c>
      <c r="B49" s="731" t="s">
        <v>2527</v>
      </c>
      <c r="C49" s="731"/>
      <c r="D49" s="343"/>
      <c r="E49" s="344">
        <v>178587.11</v>
      </c>
      <c r="F49" s="344">
        <v>178587.11</v>
      </c>
      <c r="G49" s="365"/>
      <c r="H49" s="346"/>
      <c r="J49" s="346"/>
    </row>
    <row r="50" spans="1:11" x14ac:dyDescent="0.2">
      <c r="A50" s="455">
        <v>26</v>
      </c>
      <c r="B50" s="731" t="s">
        <v>2528</v>
      </c>
      <c r="C50" s="731"/>
      <c r="D50" s="343"/>
      <c r="E50" s="344">
        <v>784895.73</v>
      </c>
      <c r="F50" s="344">
        <v>784895.73</v>
      </c>
      <c r="G50" s="365"/>
      <c r="H50" s="346"/>
      <c r="J50" s="346"/>
    </row>
    <row r="51" spans="1:11" x14ac:dyDescent="0.2">
      <c r="A51" s="455">
        <v>27</v>
      </c>
      <c r="B51" s="731" t="s">
        <v>2816</v>
      </c>
      <c r="C51" s="731"/>
      <c r="D51" s="343"/>
      <c r="E51" s="344"/>
      <c r="F51" s="344"/>
      <c r="G51" s="365"/>
      <c r="H51" s="346"/>
      <c r="J51" s="346"/>
    </row>
    <row r="52" spans="1:11" ht="13.5" customHeight="1" x14ac:dyDescent="0.2">
      <c r="A52" s="362"/>
      <c r="B52" s="362"/>
      <c r="C52" s="362"/>
      <c r="D52" s="363"/>
      <c r="E52" s="364"/>
      <c r="F52" s="444" t="s">
        <v>494</v>
      </c>
      <c r="G52" s="348">
        <f>G51</f>
        <v>0</v>
      </c>
      <c r="H52" s="346">
        <f>'[3]КС2-3'!K85+'[3]КС2-4'!K193+'[3]КС2-5'!K55+'[3]КС2-6'!K48+'[3]КС2-7'!K76+'[3]КС2-8'!K71</f>
        <v>11266491.91</v>
      </c>
      <c r="I52" s="445">
        <f>'кс2-13'!K107+'кс2-14'!K77+'кс2-15'!K120+'кс2-16'!K54+'кс2-17'!K65+'кс2-18'!K200+'кс2-19'!K128</f>
        <v>7644374.040000001</v>
      </c>
      <c r="J52" s="346"/>
      <c r="K52" s="346"/>
    </row>
    <row r="53" spans="1:11" x14ac:dyDescent="0.2">
      <c r="A53" s="206"/>
      <c r="B53" s="206"/>
      <c r="C53" s="206"/>
      <c r="D53" s="446"/>
      <c r="E53" s="459"/>
      <c r="F53" s="461" t="s">
        <v>495</v>
      </c>
      <c r="G53" s="448">
        <f>ROUND(G52*0.2,2)</f>
        <v>0</v>
      </c>
      <c r="H53" s="346">
        <f>'[3]КС2-3'!K86+'[3]КС2-4'!K194+'[3]КС2-5'!K56+'[3]КС2-6'!K49+'[3]КС2-7'!K77+'[3]КС2-8'!K72</f>
        <v>2253298.39</v>
      </c>
      <c r="I53" s="445">
        <f>'кс2-13'!K108+'кс2-14'!K78+'кс2-15'!K121+'кс2-16'!K55+'кс2-17'!K66+'кс2-18'!K201+'кс2-19'!K129</f>
        <v>1528874.8</v>
      </c>
      <c r="J53" s="346"/>
      <c r="K53" s="346"/>
    </row>
    <row r="54" spans="1:11" x14ac:dyDescent="0.2">
      <c r="A54" s="206"/>
      <c r="B54" s="206"/>
      <c r="C54" s="206"/>
      <c r="D54" s="206"/>
      <c r="E54" s="459"/>
      <c r="F54" s="461" t="s">
        <v>496</v>
      </c>
      <c r="G54" s="443">
        <f>G53+G52</f>
        <v>0</v>
      </c>
      <c r="H54" s="346">
        <f>'[3]КС2-3'!K87+'[3]КС2-4'!K195+'[3]КС2-5'!K57+'[3]КС2-6'!K50+'[3]КС2-7'!K78+'[3]КС2-8'!K73</f>
        <v>13519790.300000001</v>
      </c>
      <c r="I54" s="445">
        <f>'кс2-13'!K109+'кс2-14'!K79+'кс2-15'!K122+'кс2-16'!K56+'кс2-17'!K67+'кс2-18'!K202+'кс2-19'!K130</f>
        <v>9173248.8399999999</v>
      </c>
      <c r="J54" s="346"/>
      <c r="K54" s="346"/>
    </row>
    <row r="55" spans="1:11" x14ac:dyDescent="0.2">
      <c r="A55" s="430"/>
      <c r="B55" s="237"/>
      <c r="C55" s="430"/>
      <c r="D55" s="430"/>
      <c r="E55" s="430"/>
      <c r="F55" s="430"/>
      <c r="G55" s="430"/>
      <c r="H55" s="346"/>
      <c r="I55" s="449"/>
    </row>
    <row r="56" spans="1:11" ht="44.25" customHeight="1" x14ac:dyDescent="0.2">
      <c r="A56" s="732" t="str">
        <f>'[3]КС2-2.'!A117</f>
        <v>Сдал: Генеральный  директор  ООО ПСК КАПИТАЛ  ____________________________/Г.Ф.Рахимова /</v>
      </c>
      <c r="B56" s="733"/>
      <c r="C56" s="733"/>
      <c r="D56" s="733"/>
      <c r="E56" s="733"/>
      <c r="F56" s="733"/>
      <c r="G56" s="733"/>
    </row>
    <row r="57" spans="1:11" hidden="1" x14ac:dyDescent="0.2">
      <c r="A57" s="461"/>
      <c r="B57" s="450"/>
      <c r="C57" s="450"/>
      <c r="D57" s="450"/>
      <c r="E57" s="450"/>
      <c r="F57" s="450"/>
      <c r="G57" s="450"/>
    </row>
    <row r="58" spans="1:11" ht="45.75" customHeight="1" x14ac:dyDescent="0.2">
      <c r="A58" s="732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58" s="733"/>
      <c r="C58" s="733"/>
      <c r="D58" s="733"/>
      <c r="E58" s="733"/>
      <c r="F58" s="733"/>
      <c r="G58" s="733"/>
    </row>
  </sheetData>
  <mergeCells count="45">
    <mergeCell ref="A21:A22"/>
    <mergeCell ref="B21:C22"/>
    <mergeCell ref="D21:D22"/>
    <mergeCell ref="E21:G21"/>
    <mergeCell ref="E5:F5"/>
    <mergeCell ref="A7:F7"/>
    <mergeCell ref="A8:F8"/>
    <mergeCell ref="A9:F9"/>
    <mergeCell ref="A10:F10"/>
    <mergeCell ref="A11:F11"/>
    <mergeCell ref="B28:C28"/>
    <mergeCell ref="C13:E13"/>
    <mergeCell ref="D16:D17"/>
    <mergeCell ref="E16:E17"/>
    <mergeCell ref="F16:G16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58:G58"/>
    <mergeCell ref="B51:C5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6:G56"/>
  </mergeCells>
  <pageMargins left="0.70866141732283472" right="0.70866141732283472" top="0.39370078740157483" bottom="0.39370078740157483" header="0.31496062992125984" footer="0.31496062992125984"/>
  <pageSetup paperSize="9" scale="7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P253"/>
  <sheetViews>
    <sheetView showGridLines="0" view="pageBreakPreview" topLeftCell="A8" zoomScaleNormal="115" zoomScaleSheetLayoutView="100" workbookViewId="0">
      <selection activeCell="E20" sqref="E19:E20"/>
    </sheetView>
  </sheetViews>
  <sheetFormatPr defaultRowHeight="12.75" x14ac:dyDescent="0.2"/>
  <cols>
    <col min="1" max="1" width="4.85546875" style="402" customWidth="1"/>
    <col min="2" max="2" width="3.28515625" style="399" customWidth="1"/>
    <col min="3" max="3" width="13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0.570312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464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62"/>
      <c r="I10" s="462"/>
      <c r="J10" s="462"/>
      <c r="K10" s="462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201</v>
      </c>
      <c r="J18" s="668"/>
      <c r="K18" s="667" t="s">
        <v>2975</v>
      </c>
      <c r="L18" s="668"/>
      <c r="M18" s="667" t="s">
        <v>2818</v>
      </c>
      <c r="N18" s="668"/>
      <c r="O18" s="667" t="s">
        <v>2975</v>
      </c>
      <c r="P18" s="668"/>
    </row>
    <row r="19" spans="1:16" s="385" customFormat="1" ht="24.75" customHeight="1" x14ac:dyDescent="0.2">
      <c r="A19" s="401"/>
      <c r="B19" s="398"/>
      <c r="C19" s="465"/>
      <c r="D19" s="386"/>
      <c r="E19" s="383"/>
      <c r="F19" s="463"/>
      <c r="G19" s="383" t="s">
        <v>70</v>
      </c>
      <c r="H19" s="463"/>
      <c r="I19" s="463"/>
      <c r="J19" s="463"/>
      <c r="K19" s="395"/>
      <c r="L19" s="463"/>
      <c r="M19" s="463"/>
      <c r="N19" s="388"/>
      <c r="O19" s="388"/>
      <c r="P19" s="389"/>
    </row>
    <row r="20" spans="1:16" s="385" customFormat="1" ht="15" customHeight="1" x14ac:dyDescent="0.2">
      <c r="A20" s="401"/>
      <c r="B20" s="398"/>
      <c r="C20" s="465"/>
      <c r="D20" s="386"/>
      <c r="E20" s="383"/>
      <c r="F20" s="463"/>
      <c r="G20" s="383" t="s">
        <v>1233</v>
      </c>
      <c r="H20" s="463"/>
      <c r="I20" s="463"/>
      <c r="J20" s="463"/>
      <c r="K20" s="395"/>
      <c r="L20" s="463"/>
      <c r="M20" s="463"/>
      <c r="N20" s="388"/>
      <c r="O20" s="388"/>
      <c r="P20" s="389"/>
    </row>
    <row r="21" spans="1:16" s="385" customFormat="1" ht="15" customHeight="1" x14ac:dyDescent="0.2">
      <c r="A21" s="401"/>
      <c r="B21" s="669" t="s">
        <v>2208</v>
      </c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</row>
    <row r="22" spans="1:16" s="385" customFormat="1" x14ac:dyDescent="0.2">
      <c r="A22" s="401"/>
      <c r="B22" s="398"/>
      <c r="C22" s="384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</row>
    <row r="23" spans="1:16" x14ac:dyDescent="0.2">
      <c r="A23" s="661" t="s">
        <v>71</v>
      </c>
      <c r="B23" s="662"/>
      <c r="C23" s="663" t="s">
        <v>72</v>
      </c>
      <c r="D23" s="650" t="s">
        <v>73</v>
      </c>
      <c r="E23" s="658" t="s">
        <v>74</v>
      </c>
      <c r="F23" s="658" t="s">
        <v>75</v>
      </c>
      <c r="G23" s="659" t="s">
        <v>76</v>
      </c>
      <c r="H23" s="660"/>
      <c r="I23" s="660"/>
      <c r="J23" s="660"/>
      <c r="K23" s="659" t="s">
        <v>77</v>
      </c>
      <c r="L23" s="660"/>
      <c r="M23" s="660"/>
      <c r="N23" s="660"/>
      <c r="O23" s="650" t="s">
        <v>78</v>
      </c>
      <c r="P23" s="652" t="s">
        <v>79</v>
      </c>
    </row>
    <row r="24" spans="1:16" x14ac:dyDescent="0.2">
      <c r="A24" s="654" t="s">
        <v>80</v>
      </c>
      <c r="B24" s="656" t="s">
        <v>81</v>
      </c>
      <c r="C24" s="664"/>
      <c r="D24" s="651"/>
      <c r="E24" s="658"/>
      <c r="F24" s="658"/>
      <c r="G24" s="658" t="s">
        <v>82</v>
      </c>
      <c r="H24" s="659" t="s">
        <v>83</v>
      </c>
      <c r="I24" s="660"/>
      <c r="J24" s="660"/>
      <c r="K24" s="658" t="s">
        <v>82</v>
      </c>
      <c r="L24" s="659" t="s">
        <v>83</v>
      </c>
      <c r="M24" s="660"/>
      <c r="N24" s="660"/>
      <c r="O24" s="651"/>
      <c r="P24" s="653"/>
    </row>
    <row r="25" spans="1:16" x14ac:dyDescent="0.2">
      <c r="A25" s="655"/>
      <c r="B25" s="657"/>
      <c r="C25" s="664"/>
      <c r="D25" s="651"/>
      <c r="E25" s="658"/>
      <c r="F25" s="658"/>
      <c r="G25" s="658"/>
      <c r="H25" s="658" t="s">
        <v>84</v>
      </c>
      <c r="I25" s="658" t="s">
        <v>85</v>
      </c>
      <c r="J25" s="650" t="s">
        <v>86</v>
      </c>
      <c r="K25" s="658"/>
      <c r="L25" s="658" t="s">
        <v>84</v>
      </c>
      <c r="M25" s="658" t="s">
        <v>85</v>
      </c>
      <c r="N25" s="665" t="s">
        <v>86</v>
      </c>
      <c r="O25" s="651"/>
      <c r="P25" s="653"/>
    </row>
    <row r="26" spans="1:16" x14ac:dyDescent="0.2">
      <c r="A26" s="655"/>
      <c r="B26" s="657"/>
      <c r="C26" s="664"/>
      <c r="D26" s="651"/>
      <c r="E26" s="650"/>
      <c r="F26" s="650"/>
      <c r="G26" s="650"/>
      <c r="H26" s="650"/>
      <c r="I26" s="650"/>
      <c r="J26" s="651"/>
      <c r="K26" s="650"/>
      <c r="L26" s="650"/>
      <c r="M26" s="650"/>
      <c r="N26" s="666"/>
      <c r="O26" s="651"/>
      <c r="P26" s="653"/>
    </row>
    <row r="27" spans="1:16" x14ac:dyDescent="0.2">
      <c r="A27" s="616">
        <v>1</v>
      </c>
      <c r="B27" s="617">
        <v>2</v>
      </c>
      <c r="C27" s="617">
        <v>3</v>
      </c>
      <c r="D27" s="618">
        <v>4</v>
      </c>
      <c r="E27" s="618">
        <v>5</v>
      </c>
      <c r="F27" s="618">
        <v>6</v>
      </c>
      <c r="G27" s="618">
        <v>7</v>
      </c>
      <c r="H27" s="618">
        <v>8</v>
      </c>
      <c r="I27" s="618">
        <v>9</v>
      </c>
      <c r="J27" s="618">
        <v>10</v>
      </c>
      <c r="K27" s="618">
        <v>11</v>
      </c>
      <c r="L27" s="618">
        <v>12</v>
      </c>
      <c r="M27" s="618">
        <v>13</v>
      </c>
      <c r="N27" s="618">
        <v>14</v>
      </c>
      <c r="O27" s="618">
        <v>15</v>
      </c>
      <c r="P27" s="618">
        <v>16</v>
      </c>
    </row>
    <row r="28" spans="1:16" x14ac:dyDescent="0.2">
      <c r="A28" s="647" t="s">
        <v>2209</v>
      </c>
      <c r="B28" s="645"/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</row>
    <row r="29" spans="1:16" ht="33.75" x14ac:dyDescent="0.2">
      <c r="A29" s="608">
        <v>1</v>
      </c>
      <c r="B29" s="609" t="s">
        <v>102</v>
      </c>
      <c r="C29" s="610" t="s">
        <v>2216</v>
      </c>
      <c r="D29" s="611" t="s">
        <v>2217</v>
      </c>
      <c r="E29" s="612" t="s">
        <v>2218</v>
      </c>
      <c r="F29" s="613">
        <v>2.4340000000000002</v>
      </c>
      <c r="G29" s="614">
        <v>3538.95</v>
      </c>
      <c r="H29" s="614">
        <v>232.49</v>
      </c>
      <c r="I29" s="614">
        <v>287.02999999999997</v>
      </c>
      <c r="J29" s="614">
        <v>36.61</v>
      </c>
      <c r="K29" s="614">
        <v>8614</v>
      </c>
      <c r="L29" s="614">
        <v>566</v>
      </c>
      <c r="M29" s="614">
        <v>699</v>
      </c>
      <c r="N29" s="614">
        <v>89</v>
      </c>
      <c r="O29" s="613" t="s">
        <v>2220</v>
      </c>
      <c r="P29" s="613" t="s">
        <v>2221</v>
      </c>
    </row>
    <row r="30" spans="1:16" ht="33.75" x14ac:dyDescent="0.2">
      <c r="A30" s="608">
        <v>2</v>
      </c>
      <c r="B30" s="609" t="s">
        <v>108</v>
      </c>
      <c r="C30" s="610" t="s">
        <v>2222</v>
      </c>
      <c r="D30" s="611" t="s">
        <v>2223</v>
      </c>
      <c r="E30" s="612" t="s">
        <v>2218</v>
      </c>
      <c r="F30" s="613">
        <v>-4.8680000000000003</v>
      </c>
      <c r="G30" s="614">
        <v>274.26</v>
      </c>
      <c r="H30" s="614">
        <v>4.78</v>
      </c>
      <c r="I30" s="614">
        <v>9.6</v>
      </c>
      <c r="J30" s="614">
        <v>1.06</v>
      </c>
      <c r="K30" s="614">
        <v>-1335</v>
      </c>
      <c r="L30" s="614">
        <v>-23</v>
      </c>
      <c r="M30" s="614">
        <v>-47</v>
      </c>
      <c r="N30" s="614">
        <v>-5</v>
      </c>
      <c r="O30" s="613" t="s">
        <v>2225</v>
      </c>
      <c r="P30" s="613" t="s">
        <v>2226</v>
      </c>
    </row>
    <row r="31" spans="1:16" ht="33.75" x14ac:dyDescent="0.2">
      <c r="A31" s="608">
        <v>3</v>
      </c>
      <c r="B31" s="609" t="s">
        <v>144</v>
      </c>
      <c r="C31" s="610" t="s">
        <v>2243</v>
      </c>
      <c r="D31" s="611" t="s">
        <v>2244</v>
      </c>
      <c r="E31" s="612" t="s">
        <v>2245</v>
      </c>
      <c r="F31" s="613" t="s">
        <v>2976</v>
      </c>
      <c r="G31" s="614">
        <v>3861.65</v>
      </c>
      <c r="H31" s="614">
        <v>674.07</v>
      </c>
      <c r="I31" s="614">
        <v>79.540000000000006</v>
      </c>
      <c r="J31" s="614">
        <v>9.64</v>
      </c>
      <c r="K31" s="614">
        <v>2128</v>
      </c>
      <c r="L31" s="614">
        <v>371</v>
      </c>
      <c r="M31" s="614">
        <v>44</v>
      </c>
      <c r="N31" s="614">
        <v>5</v>
      </c>
      <c r="O31" s="613" t="s">
        <v>2977</v>
      </c>
      <c r="P31" s="613" t="s">
        <v>2978</v>
      </c>
    </row>
    <row r="32" spans="1:16" ht="31.5" x14ac:dyDescent="0.2">
      <c r="A32" s="608">
        <v>4</v>
      </c>
      <c r="B32" s="609" t="s">
        <v>149</v>
      </c>
      <c r="C32" s="610" t="s">
        <v>1285</v>
      </c>
      <c r="D32" s="611" t="s">
        <v>2249</v>
      </c>
      <c r="E32" s="612" t="s">
        <v>527</v>
      </c>
      <c r="F32" s="613" t="s">
        <v>2979</v>
      </c>
      <c r="G32" s="613" t="s">
        <v>2251</v>
      </c>
      <c r="H32" s="613"/>
      <c r="I32" s="613"/>
      <c r="J32" s="613"/>
      <c r="K32" s="614">
        <v>1272</v>
      </c>
      <c r="L32" s="613"/>
      <c r="M32" s="613"/>
      <c r="N32" s="613"/>
      <c r="O32" s="613" t="s">
        <v>107</v>
      </c>
      <c r="P32" s="613" t="s">
        <v>107</v>
      </c>
    </row>
    <row r="33" spans="1:16" x14ac:dyDescent="0.2">
      <c r="A33" s="646" t="s">
        <v>460</v>
      </c>
      <c r="B33" s="645"/>
      <c r="C33" s="645"/>
      <c r="D33" s="645"/>
      <c r="E33" s="645"/>
      <c r="F33" s="645"/>
      <c r="G33" s="645"/>
      <c r="H33" s="645"/>
      <c r="I33" s="645"/>
      <c r="J33" s="645"/>
      <c r="K33" s="613">
        <v>10679</v>
      </c>
      <c r="L33" s="613">
        <v>914</v>
      </c>
      <c r="M33" s="613">
        <v>696</v>
      </c>
      <c r="N33" s="613">
        <v>89</v>
      </c>
      <c r="O33" s="613">
        <v>103.16</v>
      </c>
      <c r="P33" s="613">
        <v>7.6</v>
      </c>
    </row>
    <row r="34" spans="1:16" x14ac:dyDescent="0.2">
      <c r="A34" s="646" t="s">
        <v>461</v>
      </c>
      <c r="B34" s="645"/>
      <c r="C34" s="645"/>
      <c r="D34" s="645"/>
      <c r="E34" s="645"/>
      <c r="F34" s="645"/>
      <c r="G34" s="645"/>
      <c r="H34" s="645"/>
      <c r="I34" s="645"/>
      <c r="J34" s="645"/>
      <c r="K34" s="613">
        <v>1335</v>
      </c>
      <c r="L34" s="613"/>
      <c r="M34" s="613"/>
      <c r="N34" s="613"/>
      <c r="O34" s="613"/>
      <c r="P34" s="613"/>
    </row>
    <row r="35" spans="1:16" x14ac:dyDescent="0.2">
      <c r="A35" s="646" t="s">
        <v>462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13">
        <v>810</v>
      </c>
      <c r="L35" s="613"/>
      <c r="M35" s="613"/>
      <c r="N35" s="613"/>
      <c r="O35" s="613"/>
      <c r="P35" s="613"/>
    </row>
    <row r="36" spans="1:16" x14ac:dyDescent="0.2">
      <c r="A36" s="644" t="s">
        <v>2256</v>
      </c>
      <c r="B36" s="645"/>
      <c r="C36" s="645"/>
      <c r="D36" s="645"/>
      <c r="E36" s="645"/>
      <c r="F36" s="645"/>
      <c r="G36" s="645"/>
      <c r="H36" s="645"/>
      <c r="I36" s="645"/>
      <c r="J36" s="645"/>
      <c r="K36" s="613"/>
      <c r="L36" s="613"/>
      <c r="M36" s="613"/>
      <c r="N36" s="613"/>
      <c r="O36" s="613"/>
      <c r="P36" s="613"/>
    </row>
    <row r="37" spans="1:16" x14ac:dyDescent="0.2">
      <c r="A37" s="646" t="s">
        <v>2259</v>
      </c>
      <c r="B37" s="645"/>
      <c r="C37" s="645"/>
      <c r="D37" s="645"/>
      <c r="E37" s="645"/>
      <c r="F37" s="645"/>
      <c r="G37" s="645"/>
      <c r="H37" s="645"/>
      <c r="I37" s="645"/>
      <c r="J37" s="645"/>
      <c r="K37" s="613">
        <v>12824</v>
      </c>
      <c r="L37" s="613"/>
      <c r="M37" s="613"/>
      <c r="N37" s="613"/>
      <c r="O37" s="613">
        <v>103.16</v>
      </c>
      <c r="P37" s="613">
        <v>7.6</v>
      </c>
    </row>
    <row r="38" spans="1:16" x14ac:dyDescent="0.2">
      <c r="A38" s="646" t="s">
        <v>346</v>
      </c>
      <c r="B38" s="645"/>
      <c r="C38" s="645"/>
      <c r="D38" s="645"/>
      <c r="E38" s="645"/>
      <c r="F38" s="645"/>
      <c r="G38" s="645"/>
      <c r="H38" s="645"/>
      <c r="I38" s="645"/>
      <c r="J38" s="645"/>
      <c r="K38" s="613">
        <v>12824</v>
      </c>
      <c r="L38" s="613"/>
      <c r="M38" s="613"/>
      <c r="N38" s="613"/>
      <c r="O38" s="613">
        <v>103.16</v>
      </c>
      <c r="P38" s="613">
        <v>7.6</v>
      </c>
    </row>
    <row r="39" spans="1:16" x14ac:dyDescent="0.2">
      <c r="A39" s="646" t="s">
        <v>466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13"/>
      <c r="L39" s="613"/>
      <c r="M39" s="613"/>
      <c r="N39" s="613"/>
      <c r="O39" s="613"/>
      <c r="P39" s="613"/>
    </row>
    <row r="40" spans="1:16" x14ac:dyDescent="0.2">
      <c r="A40" s="646" t="s">
        <v>467</v>
      </c>
      <c r="B40" s="645"/>
      <c r="C40" s="645"/>
      <c r="D40" s="645"/>
      <c r="E40" s="645"/>
      <c r="F40" s="645"/>
      <c r="G40" s="645"/>
      <c r="H40" s="645"/>
      <c r="I40" s="645"/>
      <c r="J40" s="645"/>
      <c r="K40" s="613">
        <v>9069</v>
      </c>
      <c r="L40" s="613"/>
      <c r="M40" s="613"/>
      <c r="N40" s="613"/>
      <c r="O40" s="613"/>
      <c r="P40" s="613"/>
    </row>
    <row r="41" spans="1:16" x14ac:dyDescent="0.2">
      <c r="A41" s="646" t="s">
        <v>468</v>
      </c>
      <c r="B41" s="645"/>
      <c r="C41" s="645"/>
      <c r="D41" s="645"/>
      <c r="E41" s="645"/>
      <c r="F41" s="645"/>
      <c r="G41" s="645"/>
      <c r="H41" s="645"/>
      <c r="I41" s="645"/>
      <c r="J41" s="645"/>
      <c r="K41" s="613">
        <v>696</v>
      </c>
      <c r="L41" s="613"/>
      <c r="M41" s="613"/>
      <c r="N41" s="613"/>
      <c r="O41" s="613"/>
      <c r="P41" s="613"/>
    </row>
    <row r="42" spans="1:16" x14ac:dyDescent="0.2">
      <c r="A42" s="646" t="s">
        <v>469</v>
      </c>
      <c r="B42" s="645"/>
      <c r="C42" s="645"/>
      <c r="D42" s="645"/>
      <c r="E42" s="645"/>
      <c r="F42" s="645"/>
      <c r="G42" s="645"/>
      <c r="H42" s="645"/>
      <c r="I42" s="645"/>
      <c r="J42" s="645"/>
      <c r="K42" s="613">
        <v>1003</v>
      </c>
      <c r="L42" s="613"/>
      <c r="M42" s="613"/>
      <c r="N42" s="613"/>
      <c r="O42" s="613"/>
      <c r="P42" s="613"/>
    </row>
    <row r="43" spans="1:16" x14ac:dyDescent="0.2">
      <c r="A43" s="646" t="s">
        <v>470</v>
      </c>
      <c r="B43" s="645"/>
      <c r="C43" s="645"/>
      <c r="D43" s="645"/>
      <c r="E43" s="645"/>
      <c r="F43" s="645"/>
      <c r="G43" s="645"/>
      <c r="H43" s="645"/>
      <c r="I43" s="645"/>
      <c r="J43" s="645"/>
      <c r="K43" s="613">
        <v>1335</v>
      </c>
      <c r="L43" s="613"/>
      <c r="M43" s="613"/>
      <c r="N43" s="613"/>
      <c r="O43" s="613"/>
      <c r="P43" s="613"/>
    </row>
    <row r="44" spans="1:16" x14ac:dyDescent="0.2">
      <c r="A44" s="646" t="s">
        <v>471</v>
      </c>
      <c r="B44" s="645"/>
      <c r="C44" s="645"/>
      <c r="D44" s="645"/>
      <c r="E44" s="645"/>
      <c r="F44" s="645"/>
      <c r="G44" s="645"/>
      <c r="H44" s="645"/>
      <c r="I44" s="645"/>
      <c r="J44" s="645"/>
      <c r="K44" s="613">
        <v>810</v>
      </c>
      <c r="L44" s="613"/>
      <c r="M44" s="613"/>
      <c r="N44" s="613"/>
      <c r="O44" s="613"/>
      <c r="P44" s="613"/>
    </row>
    <row r="45" spans="1:16" x14ac:dyDescent="0.2">
      <c r="A45" s="644" t="s">
        <v>2260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15">
        <v>12824</v>
      </c>
      <c r="L45" s="613"/>
      <c r="M45" s="613"/>
      <c r="N45" s="613"/>
      <c r="O45" s="615">
        <v>103.16</v>
      </c>
      <c r="P45" s="615">
        <v>7.6</v>
      </c>
    </row>
    <row r="46" spans="1:16" x14ac:dyDescent="0.2">
      <c r="A46" s="647" t="s">
        <v>2261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45"/>
      <c r="L46" s="645"/>
      <c r="M46" s="645"/>
      <c r="N46" s="645"/>
      <c r="O46" s="645"/>
      <c r="P46" s="645"/>
    </row>
    <row r="47" spans="1:16" ht="33.75" x14ac:dyDescent="0.2">
      <c r="A47" s="608">
        <v>5</v>
      </c>
      <c r="B47" s="609" t="s">
        <v>169</v>
      </c>
      <c r="C47" s="610" t="s">
        <v>2216</v>
      </c>
      <c r="D47" s="611" t="s">
        <v>2217</v>
      </c>
      <c r="E47" s="612" t="s">
        <v>2218</v>
      </c>
      <c r="F47" s="613">
        <v>5.008</v>
      </c>
      <c r="G47" s="614">
        <v>3538.95</v>
      </c>
      <c r="H47" s="614">
        <v>232.49</v>
      </c>
      <c r="I47" s="614">
        <v>287.02999999999997</v>
      </c>
      <c r="J47" s="614">
        <v>36.61</v>
      </c>
      <c r="K47" s="614">
        <v>17722</v>
      </c>
      <c r="L47" s="614">
        <v>1164</v>
      </c>
      <c r="M47" s="614">
        <v>1437</v>
      </c>
      <c r="N47" s="614">
        <v>183</v>
      </c>
      <c r="O47" s="613" t="s">
        <v>2265</v>
      </c>
      <c r="P47" s="613" t="s">
        <v>2266</v>
      </c>
    </row>
    <row r="48" spans="1:16" ht="33.75" x14ac:dyDescent="0.2">
      <c r="A48" s="608">
        <v>6</v>
      </c>
      <c r="B48" s="609" t="s">
        <v>171</v>
      </c>
      <c r="C48" s="610" t="s">
        <v>2222</v>
      </c>
      <c r="D48" s="611" t="s">
        <v>2223</v>
      </c>
      <c r="E48" s="612" t="s">
        <v>2218</v>
      </c>
      <c r="F48" s="613">
        <v>-10.016</v>
      </c>
      <c r="G48" s="614">
        <v>274.26</v>
      </c>
      <c r="H48" s="614">
        <v>4.78</v>
      </c>
      <c r="I48" s="614">
        <v>9.6</v>
      </c>
      <c r="J48" s="614">
        <v>1.06</v>
      </c>
      <c r="K48" s="614">
        <v>-2747</v>
      </c>
      <c r="L48" s="614">
        <v>-48</v>
      </c>
      <c r="M48" s="614">
        <v>-96</v>
      </c>
      <c r="N48" s="614">
        <v>-11</v>
      </c>
      <c r="O48" s="613" t="s">
        <v>2268</v>
      </c>
      <c r="P48" s="613" t="s">
        <v>2269</v>
      </c>
    </row>
    <row r="49" spans="1:16" x14ac:dyDescent="0.2">
      <c r="A49" s="646" t="s">
        <v>460</v>
      </c>
      <c r="B49" s="645"/>
      <c r="C49" s="645"/>
      <c r="D49" s="645"/>
      <c r="E49" s="645"/>
      <c r="F49" s="645"/>
      <c r="G49" s="645"/>
      <c r="H49" s="645"/>
      <c r="I49" s="645"/>
      <c r="J49" s="645"/>
      <c r="K49" s="613">
        <v>14975</v>
      </c>
      <c r="L49" s="613">
        <v>1116</v>
      </c>
      <c r="M49" s="613">
        <v>1341</v>
      </c>
      <c r="N49" s="613">
        <v>172</v>
      </c>
      <c r="O49" s="613">
        <v>126</v>
      </c>
      <c r="P49" s="613">
        <v>14.88</v>
      </c>
    </row>
    <row r="50" spans="1:16" x14ac:dyDescent="0.2">
      <c r="A50" s="646" t="s">
        <v>461</v>
      </c>
      <c r="B50" s="645"/>
      <c r="C50" s="645"/>
      <c r="D50" s="645"/>
      <c r="E50" s="645"/>
      <c r="F50" s="645"/>
      <c r="G50" s="645"/>
      <c r="H50" s="645"/>
      <c r="I50" s="645"/>
      <c r="J50" s="645"/>
      <c r="K50" s="613">
        <v>1646</v>
      </c>
      <c r="L50" s="613"/>
      <c r="M50" s="613"/>
      <c r="N50" s="613"/>
      <c r="O50" s="613"/>
      <c r="P50" s="613"/>
    </row>
    <row r="51" spans="1:16" x14ac:dyDescent="0.2">
      <c r="A51" s="646" t="s">
        <v>462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13">
        <v>1040</v>
      </c>
      <c r="L51" s="613"/>
      <c r="M51" s="613"/>
      <c r="N51" s="613"/>
      <c r="O51" s="613"/>
      <c r="P51" s="613"/>
    </row>
    <row r="52" spans="1:16" x14ac:dyDescent="0.2">
      <c r="A52" s="644" t="s">
        <v>2279</v>
      </c>
      <c r="B52" s="645"/>
      <c r="C52" s="645"/>
      <c r="D52" s="645"/>
      <c r="E52" s="645"/>
      <c r="F52" s="645"/>
      <c r="G52" s="645"/>
      <c r="H52" s="645"/>
      <c r="I52" s="645"/>
      <c r="J52" s="645"/>
      <c r="K52" s="613"/>
      <c r="L52" s="613"/>
      <c r="M52" s="613"/>
      <c r="N52" s="613"/>
      <c r="O52" s="613"/>
      <c r="P52" s="613"/>
    </row>
    <row r="53" spans="1:16" x14ac:dyDescent="0.2">
      <c r="A53" s="646" t="s">
        <v>2259</v>
      </c>
      <c r="B53" s="645"/>
      <c r="C53" s="645"/>
      <c r="D53" s="645"/>
      <c r="E53" s="645"/>
      <c r="F53" s="645"/>
      <c r="G53" s="645"/>
      <c r="H53" s="645"/>
      <c r="I53" s="645"/>
      <c r="J53" s="645"/>
      <c r="K53" s="613">
        <v>17661</v>
      </c>
      <c r="L53" s="613"/>
      <c r="M53" s="613"/>
      <c r="N53" s="613"/>
      <c r="O53" s="613">
        <v>126</v>
      </c>
      <c r="P53" s="613">
        <v>14.88</v>
      </c>
    </row>
    <row r="54" spans="1:16" x14ac:dyDescent="0.2">
      <c r="A54" s="646" t="s">
        <v>346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13">
        <v>17661</v>
      </c>
      <c r="L54" s="613"/>
      <c r="M54" s="613"/>
      <c r="N54" s="613"/>
      <c r="O54" s="613">
        <v>126</v>
      </c>
      <c r="P54" s="613">
        <v>14.88</v>
      </c>
    </row>
    <row r="55" spans="1:16" x14ac:dyDescent="0.2">
      <c r="A55" s="646" t="s">
        <v>466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13"/>
      <c r="L55" s="613"/>
      <c r="M55" s="613"/>
      <c r="N55" s="613"/>
      <c r="O55" s="613"/>
      <c r="P55" s="613"/>
    </row>
    <row r="56" spans="1:16" x14ac:dyDescent="0.2">
      <c r="A56" s="646" t="s">
        <v>467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13">
        <v>12518</v>
      </c>
      <c r="L56" s="613"/>
      <c r="M56" s="613"/>
      <c r="N56" s="613"/>
      <c r="O56" s="613"/>
      <c r="P56" s="613"/>
    </row>
    <row r="57" spans="1:16" x14ac:dyDescent="0.2">
      <c r="A57" s="646" t="s">
        <v>468</v>
      </c>
      <c r="B57" s="645"/>
      <c r="C57" s="645"/>
      <c r="D57" s="645"/>
      <c r="E57" s="645"/>
      <c r="F57" s="645"/>
      <c r="G57" s="645"/>
      <c r="H57" s="645"/>
      <c r="I57" s="645"/>
      <c r="J57" s="645"/>
      <c r="K57" s="613">
        <v>1341</v>
      </c>
      <c r="L57" s="613"/>
      <c r="M57" s="613"/>
      <c r="N57" s="613"/>
      <c r="O57" s="613"/>
      <c r="P57" s="613"/>
    </row>
    <row r="58" spans="1:16" x14ac:dyDescent="0.2">
      <c r="A58" s="646" t="s">
        <v>469</v>
      </c>
      <c r="B58" s="645"/>
      <c r="C58" s="645"/>
      <c r="D58" s="645"/>
      <c r="E58" s="645"/>
      <c r="F58" s="645"/>
      <c r="G58" s="645"/>
      <c r="H58" s="645"/>
      <c r="I58" s="645"/>
      <c r="J58" s="645"/>
      <c r="K58" s="613">
        <v>1288</v>
      </c>
      <c r="L58" s="613"/>
      <c r="M58" s="613"/>
      <c r="N58" s="613"/>
      <c r="O58" s="613"/>
      <c r="P58" s="613"/>
    </row>
    <row r="59" spans="1:16" x14ac:dyDescent="0.2">
      <c r="A59" s="646" t="s">
        <v>470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13">
        <v>1646</v>
      </c>
      <c r="L59" s="613"/>
      <c r="M59" s="613"/>
      <c r="N59" s="613"/>
      <c r="O59" s="613"/>
      <c r="P59" s="613"/>
    </row>
    <row r="60" spans="1:16" x14ac:dyDescent="0.2">
      <c r="A60" s="646" t="s">
        <v>471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13">
        <v>1040</v>
      </c>
      <c r="L60" s="613"/>
      <c r="M60" s="613"/>
      <c r="N60" s="613"/>
      <c r="O60" s="613"/>
      <c r="P60" s="613"/>
    </row>
    <row r="61" spans="1:16" x14ac:dyDescent="0.2">
      <c r="A61" s="644" t="s">
        <v>2280</v>
      </c>
      <c r="B61" s="645"/>
      <c r="C61" s="645"/>
      <c r="D61" s="645"/>
      <c r="E61" s="645"/>
      <c r="F61" s="645"/>
      <c r="G61" s="645"/>
      <c r="H61" s="645"/>
      <c r="I61" s="645"/>
      <c r="J61" s="645"/>
      <c r="K61" s="615">
        <v>17661</v>
      </c>
      <c r="L61" s="613"/>
      <c r="M61" s="613"/>
      <c r="N61" s="613"/>
      <c r="O61" s="615">
        <v>126</v>
      </c>
      <c r="P61" s="615">
        <v>14.88</v>
      </c>
    </row>
    <row r="62" spans="1:16" x14ac:dyDescent="0.2">
      <c r="A62" s="647" t="s">
        <v>2281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</row>
    <row r="63" spans="1:16" ht="56.25" x14ac:dyDescent="0.2">
      <c r="A63" s="608">
        <v>7</v>
      </c>
      <c r="B63" s="609" t="s">
        <v>203</v>
      </c>
      <c r="C63" s="610" t="s">
        <v>2288</v>
      </c>
      <c r="D63" s="611" t="s">
        <v>2289</v>
      </c>
      <c r="E63" s="612" t="s">
        <v>2290</v>
      </c>
      <c r="F63" s="613">
        <v>0.87024000000000001</v>
      </c>
      <c r="G63" s="614">
        <v>2320.48</v>
      </c>
      <c r="H63" s="614">
        <v>132.05000000000001</v>
      </c>
      <c r="I63" s="614">
        <v>2176.23</v>
      </c>
      <c r="J63" s="614">
        <v>186.27</v>
      </c>
      <c r="K63" s="614">
        <v>2020</v>
      </c>
      <c r="L63" s="614">
        <v>115</v>
      </c>
      <c r="M63" s="614">
        <v>1894</v>
      </c>
      <c r="N63" s="614">
        <v>162</v>
      </c>
      <c r="O63" s="613" t="s">
        <v>2685</v>
      </c>
      <c r="P63" s="613" t="s">
        <v>2686</v>
      </c>
    </row>
    <row r="64" spans="1:16" ht="22.5" x14ac:dyDescent="0.2">
      <c r="A64" s="608">
        <v>8</v>
      </c>
      <c r="B64" s="609" t="s">
        <v>206</v>
      </c>
      <c r="C64" s="610" t="s">
        <v>2294</v>
      </c>
      <c r="D64" s="611" t="s">
        <v>2295</v>
      </c>
      <c r="E64" s="612" t="s">
        <v>367</v>
      </c>
      <c r="F64" s="613">
        <v>95.726399999999998</v>
      </c>
      <c r="G64" s="614">
        <v>55.14</v>
      </c>
      <c r="H64" s="613"/>
      <c r="I64" s="613"/>
      <c r="J64" s="613"/>
      <c r="K64" s="614">
        <v>5278</v>
      </c>
      <c r="L64" s="613"/>
      <c r="M64" s="613"/>
      <c r="N64" s="613"/>
      <c r="O64" s="613" t="s">
        <v>107</v>
      </c>
      <c r="P64" s="613" t="s">
        <v>107</v>
      </c>
    </row>
    <row r="65" spans="1:16" ht="56.25" x14ac:dyDescent="0.2">
      <c r="A65" s="608">
        <v>9</v>
      </c>
      <c r="B65" s="609" t="s">
        <v>209</v>
      </c>
      <c r="C65" s="610" t="s">
        <v>2297</v>
      </c>
      <c r="D65" s="611" t="s">
        <v>2298</v>
      </c>
      <c r="E65" s="612" t="s">
        <v>2299</v>
      </c>
      <c r="F65" s="613">
        <v>0.21756</v>
      </c>
      <c r="G65" s="614">
        <v>59011.95</v>
      </c>
      <c r="H65" s="614">
        <v>316.01</v>
      </c>
      <c r="I65" s="614">
        <v>3813.7</v>
      </c>
      <c r="J65" s="614">
        <v>493.59</v>
      </c>
      <c r="K65" s="614">
        <v>12839</v>
      </c>
      <c r="L65" s="614">
        <v>69</v>
      </c>
      <c r="M65" s="614">
        <v>830</v>
      </c>
      <c r="N65" s="614">
        <v>107</v>
      </c>
      <c r="O65" s="613" t="s">
        <v>2687</v>
      </c>
      <c r="P65" s="613" t="s">
        <v>2688</v>
      </c>
    </row>
    <row r="66" spans="1:16" ht="33.75" x14ac:dyDescent="0.2">
      <c r="A66" s="608">
        <v>10</v>
      </c>
      <c r="B66" s="609" t="s">
        <v>214</v>
      </c>
      <c r="C66" s="610" t="s">
        <v>2303</v>
      </c>
      <c r="D66" s="611" t="s">
        <v>2304</v>
      </c>
      <c r="E66" s="612" t="s">
        <v>367</v>
      </c>
      <c r="F66" s="613">
        <v>-3.2633999999999999</v>
      </c>
      <c r="G66" s="614">
        <v>277.01</v>
      </c>
      <c r="H66" s="613"/>
      <c r="I66" s="613"/>
      <c r="J66" s="613"/>
      <c r="K66" s="614">
        <v>-904</v>
      </c>
      <c r="L66" s="613"/>
      <c r="M66" s="613"/>
      <c r="N66" s="613"/>
      <c r="O66" s="613" t="s">
        <v>107</v>
      </c>
      <c r="P66" s="613" t="s">
        <v>107</v>
      </c>
    </row>
    <row r="67" spans="1:16" ht="33.75" x14ac:dyDescent="0.2">
      <c r="A67" s="608">
        <v>11</v>
      </c>
      <c r="B67" s="609" t="s">
        <v>217</v>
      </c>
      <c r="C67" s="610" t="s">
        <v>2306</v>
      </c>
      <c r="D67" s="611" t="s">
        <v>2307</v>
      </c>
      <c r="E67" s="612" t="s">
        <v>367</v>
      </c>
      <c r="F67" s="613">
        <v>-41.118839999999999</v>
      </c>
      <c r="G67" s="614">
        <v>268.01</v>
      </c>
      <c r="H67" s="613"/>
      <c r="I67" s="613"/>
      <c r="J67" s="613"/>
      <c r="K67" s="614">
        <v>-11020</v>
      </c>
      <c r="L67" s="613"/>
      <c r="M67" s="613"/>
      <c r="N67" s="613"/>
      <c r="O67" s="613" t="s">
        <v>107</v>
      </c>
      <c r="P67" s="613" t="s">
        <v>107</v>
      </c>
    </row>
    <row r="68" spans="1:16" ht="33.75" x14ac:dyDescent="0.2">
      <c r="A68" s="608">
        <v>12</v>
      </c>
      <c r="B68" s="609" t="s">
        <v>219</v>
      </c>
      <c r="C68" s="610" t="s">
        <v>2309</v>
      </c>
      <c r="D68" s="611" t="s">
        <v>2310</v>
      </c>
      <c r="E68" s="612" t="s">
        <v>367</v>
      </c>
      <c r="F68" s="613">
        <v>44.382240000000003</v>
      </c>
      <c r="G68" s="614">
        <v>277.92</v>
      </c>
      <c r="H68" s="613"/>
      <c r="I68" s="613"/>
      <c r="J68" s="613"/>
      <c r="K68" s="614">
        <v>12335</v>
      </c>
      <c r="L68" s="613"/>
      <c r="M68" s="613"/>
      <c r="N68" s="613"/>
      <c r="O68" s="613" t="s">
        <v>107</v>
      </c>
      <c r="P68" s="613" t="s">
        <v>107</v>
      </c>
    </row>
    <row r="69" spans="1:16" ht="33.75" x14ac:dyDescent="0.2">
      <c r="A69" s="608">
        <v>13</v>
      </c>
      <c r="B69" s="609" t="s">
        <v>223</v>
      </c>
      <c r="C69" s="610" t="s">
        <v>2312</v>
      </c>
      <c r="D69" s="611" t="s">
        <v>2313</v>
      </c>
      <c r="E69" s="612" t="s">
        <v>2299</v>
      </c>
      <c r="F69" s="613">
        <v>1.95804</v>
      </c>
      <c r="G69" s="614">
        <v>3620.19</v>
      </c>
      <c r="H69" s="613"/>
      <c r="I69" s="614">
        <v>243.26</v>
      </c>
      <c r="J69" s="614">
        <v>31.58</v>
      </c>
      <c r="K69" s="614">
        <v>7088</v>
      </c>
      <c r="L69" s="613"/>
      <c r="M69" s="614">
        <v>476</v>
      </c>
      <c r="N69" s="614">
        <v>62</v>
      </c>
      <c r="O69" s="613" t="s">
        <v>107</v>
      </c>
      <c r="P69" s="613" t="s">
        <v>2689</v>
      </c>
    </row>
    <row r="70" spans="1:16" ht="33.75" x14ac:dyDescent="0.2">
      <c r="A70" s="608">
        <v>14</v>
      </c>
      <c r="B70" s="609" t="s">
        <v>226</v>
      </c>
      <c r="C70" s="610" t="s">
        <v>2306</v>
      </c>
      <c r="D70" s="611" t="s">
        <v>2307</v>
      </c>
      <c r="E70" s="612" t="s">
        <v>367</v>
      </c>
      <c r="F70" s="613">
        <v>-24.671303999999999</v>
      </c>
      <c r="G70" s="614">
        <v>268.01</v>
      </c>
      <c r="H70" s="613"/>
      <c r="I70" s="613"/>
      <c r="J70" s="613"/>
      <c r="K70" s="614">
        <v>-6612</v>
      </c>
      <c r="L70" s="613"/>
      <c r="M70" s="613"/>
      <c r="N70" s="613"/>
      <c r="O70" s="613" t="s">
        <v>107</v>
      </c>
      <c r="P70" s="613" t="s">
        <v>107</v>
      </c>
    </row>
    <row r="71" spans="1:16" ht="33.75" x14ac:dyDescent="0.2">
      <c r="A71" s="608">
        <v>15</v>
      </c>
      <c r="B71" s="609" t="s">
        <v>229</v>
      </c>
      <c r="C71" s="610" t="s">
        <v>2309</v>
      </c>
      <c r="D71" s="611" t="s">
        <v>2310</v>
      </c>
      <c r="E71" s="612" t="s">
        <v>367</v>
      </c>
      <c r="F71" s="613">
        <v>24.671303999999999</v>
      </c>
      <c r="G71" s="614">
        <v>277.92</v>
      </c>
      <c r="H71" s="613"/>
      <c r="I71" s="613"/>
      <c r="J71" s="613"/>
      <c r="K71" s="614">
        <v>6857</v>
      </c>
      <c r="L71" s="613"/>
      <c r="M71" s="613"/>
      <c r="N71" s="613"/>
      <c r="O71" s="613" t="s">
        <v>107</v>
      </c>
      <c r="P71" s="613" t="s">
        <v>107</v>
      </c>
    </row>
    <row r="72" spans="1:16" ht="33.75" x14ac:dyDescent="0.2">
      <c r="A72" s="608">
        <v>16</v>
      </c>
      <c r="B72" s="609" t="s">
        <v>244</v>
      </c>
      <c r="C72" s="610" t="s">
        <v>2243</v>
      </c>
      <c r="D72" s="611" t="s">
        <v>2244</v>
      </c>
      <c r="E72" s="612" t="s">
        <v>2245</v>
      </c>
      <c r="F72" s="613">
        <v>1.61</v>
      </c>
      <c r="G72" s="614">
        <v>4367.6099999999997</v>
      </c>
      <c r="H72" s="614">
        <v>674.07</v>
      </c>
      <c r="I72" s="614">
        <v>79.540000000000006</v>
      </c>
      <c r="J72" s="614">
        <v>9.64</v>
      </c>
      <c r="K72" s="614">
        <v>7032</v>
      </c>
      <c r="L72" s="614">
        <v>1085</v>
      </c>
      <c r="M72" s="614">
        <v>128</v>
      </c>
      <c r="N72" s="614">
        <v>16</v>
      </c>
      <c r="O72" s="613" t="s">
        <v>2825</v>
      </c>
      <c r="P72" s="613" t="s">
        <v>2826</v>
      </c>
    </row>
    <row r="73" spans="1:16" ht="31.5" x14ac:dyDescent="0.2">
      <c r="A73" s="608">
        <v>17</v>
      </c>
      <c r="B73" s="609" t="s">
        <v>247</v>
      </c>
      <c r="C73" s="610" t="s">
        <v>1285</v>
      </c>
      <c r="D73" s="611" t="s">
        <v>2338</v>
      </c>
      <c r="E73" s="612" t="s">
        <v>527</v>
      </c>
      <c r="F73" s="613">
        <v>161</v>
      </c>
      <c r="G73" s="613" t="s">
        <v>2340</v>
      </c>
      <c r="H73" s="613"/>
      <c r="I73" s="613"/>
      <c r="J73" s="613"/>
      <c r="K73" s="614">
        <v>6260</v>
      </c>
      <c r="L73" s="613"/>
      <c r="M73" s="613"/>
      <c r="N73" s="613"/>
      <c r="O73" s="613" t="s">
        <v>107</v>
      </c>
      <c r="P73" s="613" t="s">
        <v>107</v>
      </c>
    </row>
    <row r="74" spans="1:16" x14ac:dyDescent="0.2">
      <c r="A74" s="646" t="s">
        <v>460</v>
      </c>
      <c r="B74" s="645"/>
      <c r="C74" s="645"/>
      <c r="D74" s="645"/>
      <c r="E74" s="645"/>
      <c r="F74" s="645"/>
      <c r="G74" s="645"/>
      <c r="H74" s="645"/>
      <c r="I74" s="645"/>
      <c r="J74" s="645"/>
      <c r="K74" s="613">
        <v>41173</v>
      </c>
      <c r="L74" s="613">
        <v>1269</v>
      </c>
      <c r="M74" s="613">
        <v>3328</v>
      </c>
      <c r="N74" s="613">
        <v>347</v>
      </c>
      <c r="O74" s="613">
        <v>144.21</v>
      </c>
      <c r="P74" s="613">
        <v>25.96</v>
      </c>
    </row>
    <row r="75" spans="1:16" x14ac:dyDescent="0.2">
      <c r="A75" s="646" t="s">
        <v>461</v>
      </c>
      <c r="B75" s="645"/>
      <c r="C75" s="645"/>
      <c r="D75" s="645"/>
      <c r="E75" s="645"/>
      <c r="F75" s="645"/>
      <c r="G75" s="645"/>
      <c r="H75" s="645"/>
      <c r="I75" s="645"/>
      <c r="J75" s="645"/>
      <c r="K75" s="613">
        <v>2295</v>
      </c>
      <c r="L75" s="613"/>
      <c r="M75" s="613"/>
      <c r="N75" s="613"/>
      <c r="O75" s="613"/>
      <c r="P75" s="613"/>
    </row>
    <row r="76" spans="1:16" x14ac:dyDescent="0.2">
      <c r="A76" s="646" t="s">
        <v>462</v>
      </c>
      <c r="B76" s="645"/>
      <c r="C76" s="645"/>
      <c r="D76" s="645"/>
      <c r="E76" s="645"/>
      <c r="F76" s="645"/>
      <c r="G76" s="645"/>
      <c r="H76" s="645"/>
      <c r="I76" s="645"/>
      <c r="J76" s="645"/>
      <c r="K76" s="613">
        <v>1305</v>
      </c>
      <c r="L76" s="613"/>
      <c r="M76" s="613"/>
      <c r="N76" s="613"/>
      <c r="O76" s="613"/>
      <c r="P76" s="613"/>
    </row>
    <row r="77" spans="1:16" x14ac:dyDescent="0.2">
      <c r="A77" s="644" t="s">
        <v>2341</v>
      </c>
      <c r="B77" s="645"/>
      <c r="C77" s="645"/>
      <c r="D77" s="645"/>
      <c r="E77" s="645"/>
      <c r="F77" s="645"/>
      <c r="G77" s="645"/>
      <c r="H77" s="645"/>
      <c r="I77" s="645"/>
      <c r="J77" s="645"/>
      <c r="K77" s="613"/>
      <c r="L77" s="613"/>
      <c r="M77" s="613"/>
      <c r="N77" s="613"/>
      <c r="O77" s="613"/>
      <c r="P77" s="613"/>
    </row>
    <row r="78" spans="1:16" x14ac:dyDescent="0.2">
      <c r="A78" s="646" t="s">
        <v>2259</v>
      </c>
      <c r="B78" s="645"/>
      <c r="C78" s="645"/>
      <c r="D78" s="645"/>
      <c r="E78" s="645"/>
      <c r="F78" s="645"/>
      <c r="G78" s="645"/>
      <c r="H78" s="645"/>
      <c r="I78" s="645"/>
      <c r="J78" s="645"/>
      <c r="K78" s="613">
        <v>38839</v>
      </c>
      <c r="L78" s="613"/>
      <c r="M78" s="613"/>
      <c r="N78" s="613"/>
      <c r="O78" s="613">
        <v>144.21</v>
      </c>
      <c r="P78" s="613">
        <v>25.96</v>
      </c>
    </row>
    <row r="79" spans="1:16" x14ac:dyDescent="0.2">
      <c r="A79" s="646" t="s">
        <v>1224</v>
      </c>
      <c r="B79" s="645"/>
      <c r="C79" s="645"/>
      <c r="D79" s="645"/>
      <c r="E79" s="645"/>
      <c r="F79" s="645"/>
      <c r="G79" s="645"/>
      <c r="H79" s="645"/>
      <c r="I79" s="645"/>
      <c r="J79" s="645"/>
      <c r="K79" s="613">
        <v>5934</v>
      </c>
      <c r="L79" s="613"/>
      <c r="M79" s="613"/>
      <c r="N79" s="613"/>
      <c r="O79" s="613"/>
      <c r="P79" s="613"/>
    </row>
    <row r="80" spans="1:16" x14ac:dyDescent="0.2">
      <c r="A80" s="646" t="s">
        <v>346</v>
      </c>
      <c r="B80" s="645"/>
      <c r="C80" s="645"/>
      <c r="D80" s="645"/>
      <c r="E80" s="645"/>
      <c r="F80" s="645"/>
      <c r="G80" s="645"/>
      <c r="H80" s="645"/>
      <c r="I80" s="645"/>
      <c r="J80" s="645"/>
      <c r="K80" s="613">
        <v>44773</v>
      </c>
      <c r="L80" s="613"/>
      <c r="M80" s="613"/>
      <c r="N80" s="613"/>
      <c r="O80" s="613">
        <v>144.21</v>
      </c>
      <c r="P80" s="613">
        <v>25.96</v>
      </c>
    </row>
    <row r="81" spans="1:16" x14ac:dyDescent="0.2">
      <c r="A81" s="646" t="s">
        <v>466</v>
      </c>
      <c r="B81" s="645"/>
      <c r="C81" s="645"/>
      <c r="D81" s="645"/>
      <c r="E81" s="645"/>
      <c r="F81" s="645"/>
      <c r="G81" s="645"/>
      <c r="H81" s="645"/>
      <c r="I81" s="645"/>
      <c r="J81" s="645"/>
      <c r="K81" s="613"/>
      <c r="L81" s="613"/>
      <c r="M81" s="613"/>
      <c r="N81" s="613"/>
      <c r="O81" s="613"/>
      <c r="P81" s="613"/>
    </row>
    <row r="82" spans="1:16" x14ac:dyDescent="0.2">
      <c r="A82" s="646" t="s">
        <v>467</v>
      </c>
      <c r="B82" s="645"/>
      <c r="C82" s="645"/>
      <c r="D82" s="645"/>
      <c r="E82" s="645"/>
      <c r="F82" s="645"/>
      <c r="G82" s="645"/>
      <c r="H82" s="645"/>
      <c r="I82" s="645"/>
      <c r="J82" s="645"/>
      <c r="K82" s="613">
        <v>36576</v>
      </c>
      <c r="L82" s="613"/>
      <c r="M82" s="613"/>
      <c r="N82" s="613"/>
      <c r="O82" s="613"/>
      <c r="P82" s="613"/>
    </row>
    <row r="83" spans="1:16" x14ac:dyDescent="0.2">
      <c r="A83" s="646" t="s">
        <v>468</v>
      </c>
      <c r="B83" s="645"/>
      <c r="C83" s="645"/>
      <c r="D83" s="645"/>
      <c r="E83" s="645"/>
      <c r="F83" s="645"/>
      <c r="G83" s="645"/>
      <c r="H83" s="645"/>
      <c r="I83" s="645"/>
      <c r="J83" s="645"/>
      <c r="K83" s="613">
        <v>3328</v>
      </c>
      <c r="L83" s="613"/>
      <c r="M83" s="613"/>
      <c r="N83" s="613"/>
      <c r="O83" s="613"/>
      <c r="P83" s="613"/>
    </row>
    <row r="84" spans="1:16" x14ac:dyDescent="0.2">
      <c r="A84" s="646" t="s">
        <v>469</v>
      </c>
      <c r="B84" s="645"/>
      <c r="C84" s="645"/>
      <c r="D84" s="645"/>
      <c r="E84" s="645"/>
      <c r="F84" s="645"/>
      <c r="G84" s="645"/>
      <c r="H84" s="645"/>
      <c r="I84" s="645"/>
      <c r="J84" s="645"/>
      <c r="K84" s="613">
        <v>1616</v>
      </c>
      <c r="L84" s="613"/>
      <c r="M84" s="613"/>
      <c r="N84" s="613"/>
      <c r="O84" s="613"/>
      <c r="P84" s="613"/>
    </row>
    <row r="85" spans="1:16" x14ac:dyDescent="0.2">
      <c r="A85" s="646" t="s">
        <v>470</v>
      </c>
      <c r="B85" s="645"/>
      <c r="C85" s="645"/>
      <c r="D85" s="645"/>
      <c r="E85" s="645"/>
      <c r="F85" s="645"/>
      <c r="G85" s="645"/>
      <c r="H85" s="645"/>
      <c r="I85" s="645"/>
      <c r="J85" s="645"/>
      <c r="K85" s="613">
        <v>2295</v>
      </c>
      <c r="L85" s="613"/>
      <c r="M85" s="613"/>
      <c r="N85" s="613"/>
      <c r="O85" s="613"/>
      <c r="P85" s="613"/>
    </row>
    <row r="86" spans="1:16" x14ac:dyDescent="0.2">
      <c r="A86" s="646" t="s">
        <v>471</v>
      </c>
      <c r="B86" s="645"/>
      <c r="C86" s="645"/>
      <c r="D86" s="645"/>
      <c r="E86" s="645"/>
      <c r="F86" s="645"/>
      <c r="G86" s="645"/>
      <c r="H86" s="645"/>
      <c r="I86" s="645"/>
      <c r="J86" s="645"/>
      <c r="K86" s="613">
        <v>1305</v>
      </c>
      <c r="L86" s="613"/>
      <c r="M86" s="613"/>
      <c r="N86" s="613"/>
      <c r="O86" s="613"/>
      <c r="P86" s="613"/>
    </row>
    <row r="87" spans="1:16" x14ac:dyDescent="0.2">
      <c r="A87" s="644" t="s">
        <v>2342</v>
      </c>
      <c r="B87" s="645"/>
      <c r="C87" s="645"/>
      <c r="D87" s="645"/>
      <c r="E87" s="645"/>
      <c r="F87" s="645"/>
      <c r="G87" s="645"/>
      <c r="H87" s="645"/>
      <c r="I87" s="645"/>
      <c r="J87" s="645"/>
      <c r="K87" s="615">
        <v>44773</v>
      </c>
      <c r="L87" s="613"/>
      <c r="M87" s="613"/>
      <c r="N87" s="613"/>
      <c r="O87" s="615">
        <v>144.21</v>
      </c>
      <c r="P87" s="615">
        <v>25.96</v>
      </c>
    </row>
    <row r="88" spans="1:16" x14ac:dyDescent="0.2">
      <c r="A88" s="647" t="s">
        <v>2343</v>
      </c>
      <c r="B88" s="645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  <c r="O88" s="645"/>
      <c r="P88" s="645"/>
    </row>
    <row r="89" spans="1:16" ht="33.75" x14ac:dyDescent="0.2">
      <c r="A89" s="608">
        <v>18</v>
      </c>
      <c r="B89" s="609" t="s">
        <v>249</v>
      </c>
      <c r="C89" s="610" t="s">
        <v>2213</v>
      </c>
      <c r="D89" s="611" t="s">
        <v>2214</v>
      </c>
      <c r="E89" s="612" t="s">
        <v>1001</v>
      </c>
      <c r="F89" s="613">
        <v>7.3709999999999998E-2</v>
      </c>
      <c r="G89" s="614">
        <v>964.06</v>
      </c>
      <c r="H89" s="614">
        <v>964.06</v>
      </c>
      <c r="I89" s="613"/>
      <c r="J89" s="613"/>
      <c r="K89" s="614">
        <v>71</v>
      </c>
      <c r="L89" s="614">
        <v>71</v>
      </c>
      <c r="M89" s="613"/>
      <c r="N89" s="613"/>
      <c r="O89" s="613" t="s">
        <v>2702</v>
      </c>
      <c r="P89" s="613" t="s">
        <v>107</v>
      </c>
    </row>
    <row r="90" spans="1:16" ht="45" x14ac:dyDescent="0.2">
      <c r="A90" s="608">
        <v>19</v>
      </c>
      <c r="B90" s="609" t="s">
        <v>253</v>
      </c>
      <c r="C90" s="610" t="s">
        <v>2346</v>
      </c>
      <c r="D90" s="611" t="s">
        <v>2347</v>
      </c>
      <c r="E90" s="612" t="s">
        <v>2348</v>
      </c>
      <c r="F90" s="613">
        <v>0.28349999999999997</v>
      </c>
      <c r="G90" s="614">
        <v>1553.28</v>
      </c>
      <c r="H90" s="614">
        <v>67.61</v>
      </c>
      <c r="I90" s="614">
        <v>88.24</v>
      </c>
      <c r="J90" s="614">
        <v>9.6999999999999993</v>
      </c>
      <c r="K90" s="614">
        <v>440</v>
      </c>
      <c r="L90" s="614">
        <v>19</v>
      </c>
      <c r="M90" s="614">
        <v>25</v>
      </c>
      <c r="N90" s="614">
        <v>3</v>
      </c>
      <c r="O90" s="613" t="s">
        <v>2703</v>
      </c>
      <c r="P90" s="613" t="s">
        <v>1882</v>
      </c>
    </row>
    <row r="91" spans="1:16" ht="67.5" x14ac:dyDescent="0.2">
      <c r="A91" s="608">
        <v>20</v>
      </c>
      <c r="B91" s="609" t="s">
        <v>256</v>
      </c>
      <c r="C91" s="610" t="s">
        <v>2352</v>
      </c>
      <c r="D91" s="611" t="s">
        <v>2353</v>
      </c>
      <c r="E91" s="612" t="s">
        <v>2354</v>
      </c>
      <c r="F91" s="613">
        <v>1.4175E-2</v>
      </c>
      <c r="G91" s="614">
        <v>43078.96</v>
      </c>
      <c r="H91" s="614">
        <v>1470.6</v>
      </c>
      <c r="I91" s="614">
        <v>1621.89</v>
      </c>
      <c r="J91" s="614">
        <v>255.06</v>
      </c>
      <c r="K91" s="614">
        <v>611</v>
      </c>
      <c r="L91" s="614">
        <v>21</v>
      </c>
      <c r="M91" s="614">
        <v>23</v>
      </c>
      <c r="N91" s="614">
        <v>4</v>
      </c>
      <c r="O91" s="613" t="s">
        <v>2704</v>
      </c>
      <c r="P91" s="613" t="s">
        <v>2705</v>
      </c>
    </row>
    <row r="92" spans="1:16" ht="22.5" x14ac:dyDescent="0.2">
      <c r="A92" s="608">
        <v>21</v>
      </c>
      <c r="B92" s="609" t="s">
        <v>258</v>
      </c>
      <c r="C92" s="610" t="s">
        <v>2358</v>
      </c>
      <c r="D92" s="611" t="s">
        <v>2359</v>
      </c>
      <c r="E92" s="612" t="s">
        <v>367</v>
      </c>
      <c r="F92" s="613">
        <v>-1.4458500000000001</v>
      </c>
      <c r="G92" s="614">
        <v>367.24</v>
      </c>
      <c r="H92" s="613"/>
      <c r="I92" s="613"/>
      <c r="J92" s="613"/>
      <c r="K92" s="614">
        <v>-531</v>
      </c>
      <c r="L92" s="613"/>
      <c r="M92" s="613"/>
      <c r="N92" s="613"/>
      <c r="O92" s="613" t="s">
        <v>107</v>
      </c>
      <c r="P92" s="613" t="s">
        <v>107</v>
      </c>
    </row>
    <row r="93" spans="1:16" ht="22.5" x14ac:dyDescent="0.2">
      <c r="A93" s="608">
        <v>22</v>
      </c>
      <c r="B93" s="609" t="s">
        <v>261</v>
      </c>
      <c r="C93" s="610" t="s">
        <v>2361</v>
      </c>
      <c r="D93" s="611" t="s">
        <v>2362</v>
      </c>
      <c r="E93" s="612" t="s">
        <v>367</v>
      </c>
      <c r="F93" s="613">
        <v>1.4458500000000001</v>
      </c>
      <c r="G93" s="614">
        <v>508.67</v>
      </c>
      <c r="H93" s="613"/>
      <c r="I93" s="613"/>
      <c r="J93" s="613"/>
      <c r="K93" s="614">
        <v>735</v>
      </c>
      <c r="L93" s="613"/>
      <c r="M93" s="613"/>
      <c r="N93" s="613"/>
      <c r="O93" s="613" t="s">
        <v>107</v>
      </c>
      <c r="P93" s="613" t="s">
        <v>107</v>
      </c>
    </row>
    <row r="94" spans="1:16" ht="67.5" x14ac:dyDescent="0.2">
      <c r="A94" s="608">
        <v>23</v>
      </c>
      <c r="B94" s="609" t="s">
        <v>263</v>
      </c>
      <c r="C94" s="610" t="s">
        <v>2352</v>
      </c>
      <c r="D94" s="611" t="s">
        <v>2353</v>
      </c>
      <c r="E94" s="612" t="s">
        <v>2354</v>
      </c>
      <c r="F94" s="613">
        <v>1.4175E-2</v>
      </c>
      <c r="G94" s="614">
        <v>43078.96</v>
      </c>
      <c r="H94" s="614">
        <v>1470.6</v>
      </c>
      <c r="I94" s="614">
        <v>1621.89</v>
      </c>
      <c r="J94" s="614">
        <v>255.06</v>
      </c>
      <c r="K94" s="614">
        <v>611</v>
      </c>
      <c r="L94" s="614">
        <v>21</v>
      </c>
      <c r="M94" s="614">
        <v>23</v>
      </c>
      <c r="N94" s="614">
        <v>4</v>
      </c>
      <c r="O94" s="613" t="s">
        <v>2704</v>
      </c>
      <c r="P94" s="613" t="s">
        <v>2705</v>
      </c>
    </row>
    <row r="95" spans="1:16" ht="22.5" x14ac:dyDescent="0.2">
      <c r="A95" s="608">
        <v>24</v>
      </c>
      <c r="B95" s="609" t="s">
        <v>265</v>
      </c>
      <c r="C95" s="610" t="s">
        <v>2358</v>
      </c>
      <c r="D95" s="611" t="s">
        <v>2359</v>
      </c>
      <c r="E95" s="612" t="s">
        <v>367</v>
      </c>
      <c r="F95" s="613">
        <v>-1.4458500000000001</v>
      </c>
      <c r="G95" s="614">
        <v>367.24</v>
      </c>
      <c r="H95" s="613"/>
      <c r="I95" s="613"/>
      <c r="J95" s="613"/>
      <c r="K95" s="614">
        <v>-531</v>
      </c>
      <c r="L95" s="613"/>
      <c r="M95" s="613"/>
      <c r="N95" s="613"/>
      <c r="O95" s="613" t="s">
        <v>107</v>
      </c>
      <c r="P95" s="613" t="s">
        <v>107</v>
      </c>
    </row>
    <row r="96" spans="1:16" ht="22.5" x14ac:dyDescent="0.2">
      <c r="A96" s="608">
        <v>25</v>
      </c>
      <c r="B96" s="609" t="s">
        <v>268</v>
      </c>
      <c r="C96" s="610" t="s">
        <v>2364</v>
      </c>
      <c r="D96" s="611" t="s">
        <v>2365</v>
      </c>
      <c r="E96" s="612" t="s">
        <v>367</v>
      </c>
      <c r="F96" s="613">
        <v>1.4458850000000001</v>
      </c>
      <c r="G96" s="614">
        <v>549.71</v>
      </c>
      <c r="H96" s="613"/>
      <c r="I96" s="613"/>
      <c r="J96" s="613"/>
      <c r="K96" s="614">
        <v>795</v>
      </c>
      <c r="L96" s="613"/>
      <c r="M96" s="613"/>
      <c r="N96" s="613"/>
      <c r="O96" s="613" t="s">
        <v>107</v>
      </c>
      <c r="P96" s="613" t="s">
        <v>107</v>
      </c>
    </row>
    <row r="97" spans="1:16" x14ac:dyDescent="0.2">
      <c r="A97" s="646" t="s">
        <v>460</v>
      </c>
      <c r="B97" s="645"/>
      <c r="C97" s="645"/>
      <c r="D97" s="645"/>
      <c r="E97" s="645"/>
      <c r="F97" s="645"/>
      <c r="G97" s="645"/>
      <c r="H97" s="645"/>
      <c r="I97" s="645"/>
      <c r="J97" s="645"/>
      <c r="K97" s="613">
        <v>2201</v>
      </c>
      <c r="L97" s="613">
        <v>132</v>
      </c>
      <c r="M97" s="613">
        <v>71</v>
      </c>
      <c r="N97" s="613">
        <v>11</v>
      </c>
      <c r="O97" s="613">
        <v>15.98</v>
      </c>
      <c r="P97" s="613">
        <v>0.77</v>
      </c>
    </row>
    <row r="98" spans="1:16" x14ac:dyDescent="0.2">
      <c r="A98" s="646" t="s">
        <v>461</v>
      </c>
      <c r="B98" s="645"/>
      <c r="C98" s="645"/>
      <c r="D98" s="645"/>
      <c r="E98" s="645"/>
      <c r="F98" s="645"/>
      <c r="G98" s="645"/>
      <c r="H98" s="645"/>
      <c r="I98" s="645"/>
      <c r="J98" s="645"/>
      <c r="K98" s="613">
        <v>122</v>
      </c>
      <c r="L98" s="613"/>
      <c r="M98" s="613"/>
      <c r="N98" s="613"/>
      <c r="O98" s="613"/>
      <c r="P98" s="613"/>
    </row>
    <row r="99" spans="1:16" x14ac:dyDescent="0.2">
      <c r="A99" s="646" t="s">
        <v>462</v>
      </c>
      <c r="B99" s="645"/>
      <c r="C99" s="645"/>
      <c r="D99" s="645"/>
      <c r="E99" s="645"/>
      <c r="F99" s="645"/>
      <c r="G99" s="645"/>
      <c r="H99" s="645"/>
      <c r="I99" s="645"/>
      <c r="J99" s="645"/>
      <c r="K99" s="613">
        <v>69</v>
      </c>
      <c r="L99" s="613"/>
      <c r="M99" s="613"/>
      <c r="N99" s="613"/>
      <c r="O99" s="613"/>
      <c r="P99" s="613"/>
    </row>
    <row r="100" spans="1:16" x14ac:dyDescent="0.2">
      <c r="A100" s="644" t="s">
        <v>2378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613"/>
      <c r="L100" s="613"/>
      <c r="M100" s="613"/>
      <c r="N100" s="613"/>
      <c r="O100" s="613"/>
      <c r="P100" s="613"/>
    </row>
    <row r="101" spans="1:16" x14ac:dyDescent="0.2">
      <c r="A101" s="646" t="s">
        <v>2258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613">
        <v>149</v>
      </c>
      <c r="L101" s="613"/>
      <c r="M101" s="613"/>
      <c r="N101" s="613"/>
      <c r="O101" s="613">
        <v>8.6999999999999993</v>
      </c>
      <c r="P101" s="613"/>
    </row>
    <row r="102" spans="1:16" x14ac:dyDescent="0.2">
      <c r="A102" s="646" t="s">
        <v>464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613">
        <v>478</v>
      </c>
      <c r="L102" s="613"/>
      <c r="M102" s="613"/>
      <c r="N102" s="613"/>
      <c r="O102" s="613">
        <v>2.1800000000000002</v>
      </c>
      <c r="P102" s="613">
        <v>0.25</v>
      </c>
    </row>
    <row r="103" spans="1:16" x14ac:dyDescent="0.2">
      <c r="A103" s="646" t="s">
        <v>2379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613">
        <v>1765</v>
      </c>
      <c r="L103" s="613"/>
      <c r="M103" s="613"/>
      <c r="N103" s="613"/>
      <c r="O103" s="613">
        <v>5.0999999999999996</v>
      </c>
      <c r="P103" s="613">
        <v>0.52</v>
      </c>
    </row>
    <row r="104" spans="1:16" x14ac:dyDescent="0.2">
      <c r="A104" s="646" t="s">
        <v>346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613">
        <v>2392</v>
      </c>
      <c r="L104" s="613"/>
      <c r="M104" s="613"/>
      <c r="N104" s="613"/>
      <c r="O104" s="613">
        <v>15.98</v>
      </c>
      <c r="P104" s="613">
        <v>0.77</v>
      </c>
    </row>
    <row r="105" spans="1:16" x14ac:dyDescent="0.2">
      <c r="A105" s="646" t="s">
        <v>466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613"/>
      <c r="L105" s="613"/>
      <c r="M105" s="613"/>
      <c r="N105" s="613"/>
      <c r="O105" s="613"/>
      <c r="P105" s="613"/>
    </row>
    <row r="106" spans="1:16" x14ac:dyDescent="0.2">
      <c r="A106" s="646" t="s">
        <v>467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613">
        <v>1998</v>
      </c>
      <c r="L106" s="613"/>
      <c r="M106" s="613"/>
      <c r="N106" s="613"/>
      <c r="O106" s="613"/>
      <c r="P106" s="613"/>
    </row>
    <row r="107" spans="1:16" x14ac:dyDescent="0.2">
      <c r="A107" s="646" t="s">
        <v>468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613">
        <v>71</v>
      </c>
      <c r="L107" s="613"/>
      <c r="M107" s="613"/>
      <c r="N107" s="613"/>
      <c r="O107" s="613"/>
      <c r="P107" s="613"/>
    </row>
    <row r="108" spans="1:16" x14ac:dyDescent="0.2">
      <c r="A108" s="646" t="s">
        <v>469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613">
        <v>143</v>
      </c>
      <c r="L108" s="613"/>
      <c r="M108" s="613"/>
      <c r="N108" s="613"/>
      <c r="O108" s="613"/>
      <c r="P108" s="613"/>
    </row>
    <row r="109" spans="1:16" x14ac:dyDescent="0.2">
      <c r="A109" s="646" t="s">
        <v>470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613">
        <v>122</v>
      </c>
      <c r="L109" s="613"/>
      <c r="M109" s="613"/>
      <c r="N109" s="613"/>
      <c r="O109" s="613"/>
      <c r="P109" s="613"/>
    </row>
    <row r="110" spans="1:16" x14ac:dyDescent="0.2">
      <c r="A110" s="646" t="s">
        <v>471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613">
        <v>69</v>
      </c>
      <c r="L110" s="613"/>
      <c r="M110" s="613"/>
      <c r="N110" s="613"/>
      <c r="O110" s="613"/>
      <c r="P110" s="613"/>
    </row>
    <row r="111" spans="1:16" x14ac:dyDescent="0.2">
      <c r="A111" s="644" t="s">
        <v>2380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615">
        <v>2392</v>
      </c>
      <c r="L111" s="613"/>
      <c r="M111" s="613"/>
      <c r="N111" s="613"/>
      <c r="O111" s="615">
        <v>15.98</v>
      </c>
      <c r="P111" s="615">
        <v>0.77</v>
      </c>
    </row>
    <row r="112" spans="1:16" x14ac:dyDescent="0.2">
      <c r="A112" s="647" t="s">
        <v>2381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645"/>
      <c r="L112" s="645"/>
      <c r="M112" s="645"/>
      <c r="N112" s="645"/>
      <c r="O112" s="645"/>
      <c r="P112" s="645"/>
    </row>
    <row r="113" spans="1:16" ht="33.75" x14ac:dyDescent="0.2">
      <c r="A113" s="608">
        <v>26</v>
      </c>
      <c r="B113" s="609" t="s">
        <v>286</v>
      </c>
      <c r="C113" s="610" t="s">
        <v>2213</v>
      </c>
      <c r="D113" s="611" t="s">
        <v>2214</v>
      </c>
      <c r="E113" s="612" t="s">
        <v>1001</v>
      </c>
      <c r="F113" s="613">
        <v>1.12602</v>
      </c>
      <c r="G113" s="614">
        <v>964.06</v>
      </c>
      <c r="H113" s="614">
        <v>964.06</v>
      </c>
      <c r="I113" s="613"/>
      <c r="J113" s="613"/>
      <c r="K113" s="614">
        <v>1086</v>
      </c>
      <c r="L113" s="614">
        <v>1086</v>
      </c>
      <c r="M113" s="613"/>
      <c r="N113" s="613"/>
      <c r="O113" s="613" t="s">
        <v>2710</v>
      </c>
      <c r="P113" s="613" t="s">
        <v>107</v>
      </c>
    </row>
    <row r="114" spans="1:16" ht="56.25" x14ac:dyDescent="0.2">
      <c r="A114" s="608">
        <v>27</v>
      </c>
      <c r="B114" s="609" t="s">
        <v>288</v>
      </c>
      <c r="C114" s="610" t="s">
        <v>2384</v>
      </c>
      <c r="D114" s="611" t="s">
        <v>2385</v>
      </c>
      <c r="E114" s="612" t="s">
        <v>2386</v>
      </c>
      <c r="F114" s="613">
        <v>5.3620000000000001</v>
      </c>
      <c r="G114" s="614">
        <v>60.64</v>
      </c>
      <c r="H114" s="613"/>
      <c r="I114" s="614">
        <v>60.64</v>
      </c>
      <c r="J114" s="614">
        <v>9.82</v>
      </c>
      <c r="K114" s="614">
        <v>325</v>
      </c>
      <c r="L114" s="613"/>
      <c r="M114" s="614">
        <v>325</v>
      </c>
      <c r="N114" s="614">
        <v>53</v>
      </c>
      <c r="O114" s="613" t="s">
        <v>107</v>
      </c>
      <c r="P114" s="613" t="s">
        <v>2711</v>
      </c>
    </row>
    <row r="115" spans="1:16" ht="33.75" x14ac:dyDescent="0.2">
      <c r="A115" s="608">
        <v>28</v>
      </c>
      <c r="B115" s="609" t="s">
        <v>293</v>
      </c>
      <c r="C115" s="610" t="s">
        <v>2389</v>
      </c>
      <c r="D115" s="611" t="s">
        <v>2390</v>
      </c>
      <c r="E115" s="612" t="s">
        <v>2391</v>
      </c>
      <c r="F115" s="613">
        <v>0.53620000000000001</v>
      </c>
      <c r="G115" s="614">
        <v>760.16</v>
      </c>
      <c r="H115" s="614">
        <v>255.84</v>
      </c>
      <c r="I115" s="614">
        <v>503.17</v>
      </c>
      <c r="J115" s="614">
        <v>64.03</v>
      </c>
      <c r="K115" s="614">
        <v>408</v>
      </c>
      <c r="L115" s="614">
        <v>137</v>
      </c>
      <c r="M115" s="614">
        <v>270</v>
      </c>
      <c r="N115" s="614">
        <v>34</v>
      </c>
      <c r="O115" s="613" t="s">
        <v>2712</v>
      </c>
      <c r="P115" s="613" t="s">
        <v>2713</v>
      </c>
    </row>
    <row r="116" spans="1:16" ht="22.5" x14ac:dyDescent="0.2">
      <c r="A116" s="608">
        <v>29</v>
      </c>
      <c r="B116" s="609" t="s">
        <v>295</v>
      </c>
      <c r="C116" s="610" t="s">
        <v>2395</v>
      </c>
      <c r="D116" s="611" t="s">
        <v>2396</v>
      </c>
      <c r="E116" s="612" t="s">
        <v>2397</v>
      </c>
      <c r="F116" s="613">
        <v>53.62</v>
      </c>
      <c r="G116" s="614">
        <v>71.33</v>
      </c>
      <c r="H116" s="613"/>
      <c r="I116" s="613"/>
      <c r="J116" s="613"/>
      <c r="K116" s="614">
        <v>3825</v>
      </c>
      <c r="L116" s="613"/>
      <c r="M116" s="613"/>
      <c r="N116" s="613"/>
      <c r="O116" s="613" t="s">
        <v>107</v>
      </c>
      <c r="P116" s="613" t="s">
        <v>107</v>
      </c>
    </row>
    <row r="117" spans="1:16" ht="56.25" x14ac:dyDescent="0.2">
      <c r="A117" s="608">
        <v>30</v>
      </c>
      <c r="B117" s="609" t="s">
        <v>300</v>
      </c>
      <c r="C117" s="610" t="s">
        <v>2399</v>
      </c>
      <c r="D117" s="611" t="s">
        <v>2400</v>
      </c>
      <c r="E117" s="612" t="s">
        <v>2290</v>
      </c>
      <c r="F117" s="613">
        <v>0.53620000000000001</v>
      </c>
      <c r="G117" s="614">
        <v>2408.85</v>
      </c>
      <c r="H117" s="614">
        <v>204.89</v>
      </c>
      <c r="I117" s="614">
        <v>2186.88</v>
      </c>
      <c r="J117" s="614">
        <v>190</v>
      </c>
      <c r="K117" s="614">
        <v>1292</v>
      </c>
      <c r="L117" s="614">
        <v>110</v>
      </c>
      <c r="M117" s="614">
        <v>1173</v>
      </c>
      <c r="N117" s="614">
        <v>102</v>
      </c>
      <c r="O117" s="613" t="s">
        <v>2714</v>
      </c>
      <c r="P117" s="613" t="s">
        <v>2715</v>
      </c>
    </row>
    <row r="118" spans="1:16" ht="33.75" x14ac:dyDescent="0.2">
      <c r="A118" s="608">
        <v>31</v>
      </c>
      <c r="B118" s="609" t="s">
        <v>307</v>
      </c>
      <c r="C118" s="610" t="s">
        <v>2306</v>
      </c>
      <c r="D118" s="611" t="s">
        <v>2307</v>
      </c>
      <c r="E118" s="612" t="s">
        <v>367</v>
      </c>
      <c r="F118" s="613">
        <v>67.563999999999993</v>
      </c>
      <c r="G118" s="614">
        <v>268.01</v>
      </c>
      <c r="H118" s="613"/>
      <c r="I118" s="613"/>
      <c r="J118" s="613"/>
      <c r="K118" s="614">
        <v>18108</v>
      </c>
      <c r="L118" s="613"/>
      <c r="M118" s="613"/>
      <c r="N118" s="613"/>
      <c r="O118" s="613" t="s">
        <v>107</v>
      </c>
      <c r="P118" s="613" t="s">
        <v>107</v>
      </c>
    </row>
    <row r="119" spans="1:16" ht="56.25" x14ac:dyDescent="0.2">
      <c r="A119" s="608">
        <v>32</v>
      </c>
      <c r="B119" s="609" t="s">
        <v>310</v>
      </c>
      <c r="C119" s="610" t="s">
        <v>2288</v>
      </c>
      <c r="D119" s="611" t="s">
        <v>2289</v>
      </c>
      <c r="E119" s="612" t="s">
        <v>2290</v>
      </c>
      <c r="F119" s="613">
        <v>0.37534000000000001</v>
      </c>
      <c r="G119" s="614">
        <v>2320.48</v>
      </c>
      <c r="H119" s="614">
        <v>132.05000000000001</v>
      </c>
      <c r="I119" s="614">
        <v>2176.23</v>
      </c>
      <c r="J119" s="614">
        <v>186.27</v>
      </c>
      <c r="K119" s="614">
        <v>872</v>
      </c>
      <c r="L119" s="614">
        <v>50</v>
      </c>
      <c r="M119" s="614">
        <v>817</v>
      </c>
      <c r="N119" s="614">
        <v>70</v>
      </c>
      <c r="O119" s="613" t="s">
        <v>2716</v>
      </c>
      <c r="P119" s="613" t="s">
        <v>2717</v>
      </c>
    </row>
    <row r="120" spans="1:16" ht="22.5" x14ac:dyDescent="0.2">
      <c r="A120" s="608">
        <v>33</v>
      </c>
      <c r="B120" s="609" t="s">
        <v>313</v>
      </c>
      <c r="C120" s="610" t="s">
        <v>2294</v>
      </c>
      <c r="D120" s="611" t="s">
        <v>2295</v>
      </c>
      <c r="E120" s="612" t="s">
        <v>367</v>
      </c>
      <c r="F120" s="613">
        <v>41.286000000000001</v>
      </c>
      <c r="G120" s="614">
        <v>55.14</v>
      </c>
      <c r="H120" s="613"/>
      <c r="I120" s="613"/>
      <c r="J120" s="613"/>
      <c r="K120" s="614">
        <v>2277</v>
      </c>
      <c r="L120" s="613"/>
      <c r="M120" s="613"/>
      <c r="N120" s="613"/>
      <c r="O120" s="613" t="s">
        <v>107</v>
      </c>
      <c r="P120" s="613" t="s">
        <v>107</v>
      </c>
    </row>
    <row r="121" spans="1:16" x14ac:dyDescent="0.2">
      <c r="A121" s="646" t="s">
        <v>460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613">
        <v>28193</v>
      </c>
      <c r="L121" s="613">
        <v>1383</v>
      </c>
      <c r="M121" s="613">
        <v>2585</v>
      </c>
      <c r="N121" s="613">
        <v>259</v>
      </c>
      <c r="O121" s="613">
        <v>168.23</v>
      </c>
      <c r="P121" s="613">
        <v>19.09</v>
      </c>
    </row>
    <row r="122" spans="1:16" x14ac:dyDescent="0.2">
      <c r="A122" s="646" t="s">
        <v>461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613">
        <v>1541</v>
      </c>
      <c r="L122" s="613"/>
      <c r="M122" s="613"/>
      <c r="N122" s="613"/>
      <c r="O122" s="613"/>
      <c r="P122" s="613"/>
    </row>
    <row r="123" spans="1:16" x14ac:dyDescent="0.2">
      <c r="A123" s="646" t="s">
        <v>462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613">
        <v>844</v>
      </c>
      <c r="L123" s="613"/>
      <c r="M123" s="613"/>
      <c r="N123" s="613"/>
      <c r="O123" s="613"/>
      <c r="P123" s="613"/>
    </row>
    <row r="124" spans="1:16" x14ac:dyDescent="0.2">
      <c r="A124" s="644" t="s">
        <v>2420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613"/>
      <c r="L124" s="613"/>
      <c r="M124" s="613"/>
      <c r="N124" s="613"/>
      <c r="O124" s="613"/>
      <c r="P124" s="613"/>
    </row>
    <row r="125" spans="1:16" x14ac:dyDescent="0.2">
      <c r="A125" s="646" t="s">
        <v>2258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613">
        <v>2283</v>
      </c>
      <c r="L125" s="613"/>
      <c r="M125" s="613"/>
      <c r="N125" s="613"/>
      <c r="O125" s="613">
        <v>132.87</v>
      </c>
      <c r="P125" s="613"/>
    </row>
    <row r="126" spans="1:16" x14ac:dyDescent="0.2">
      <c r="A126" s="646" t="s">
        <v>2421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613">
        <v>393</v>
      </c>
      <c r="L126" s="613"/>
      <c r="M126" s="613"/>
      <c r="N126" s="613"/>
      <c r="O126" s="613"/>
      <c r="P126" s="613">
        <v>4.34</v>
      </c>
    </row>
    <row r="127" spans="1:16" x14ac:dyDescent="0.2">
      <c r="A127" s="646" t="s">
        <v>2259</v>
      </c>
      <c r="B127" s="645"/>
      <c r="C127" s="645"/>
      <c r="D127" s="645"/>
      <c r="E127" s="645"/>
      <c r="F127" s="645"/>
      <c r="G127" s="645"/>
      <c r="H127" s="645"/>
      <c r="I127" s="645"/>
      <c r="J127" s="645"/>
      <c r="K127" s="613">
        <v>27902</v>
      </c>
      <c r="L127" s="613"/>
      <c r="M127" s="613"/>
      <c r="N127" s="613"/>
      <c r="O127" s="613">
        <v>35.36</v>
      </c>
      <c r="P127" s="613">
        <v>14.75</v>
      </c>
    </row>
    <row r="128" spans="1:16" x14ac:dyDescent="0.2">
      <c r="A128" s="646" t="s">
        <v>346</v>
      </c>
      <c r="B128" s="645"/>
      <c r="C128" s="645"/>
      <c r="D128" s="645"/>
      <c r="E128" s="645"/>
      <c r="F128" s="645"/>
      <c r="G128" s="645"/>
      <c r="H128" s="645"/>
      <c r="I128" s="645"/>
      <c r="J128" s="645"/>
      <c r="K128" s="613">
        <v>30578</v>
      </c>
      <c r="L128" s="613"/>
      <c r="M128" s="613"/>
      <c r="N128" s="613"/>
      <c r="O128" s="613">
        <v>168.23</v>
      </c>
      <c r="P128" s="613">
        <v>19.09</v>
      </c>
    </row>
    <row r="129" spans="1:16" x14ac:dyDescent="0.2">
      <c r="A129" s="646" t="s">
        <v>466</v>
      </c>
      <c r="B129" s="645"/>
      <c r="C129" s="645"/>
      <c r="D129" s="645"/>
      <c r="E129" s="645"/>
      <c r="F129" s="645"/>
      <c r="G129" s="645"/>
      <c r="H129" s="645"/>
      <c r="I129" s="645"/>
      <c r="J129" s="645"/>
      <c r="K129" s="613"/>
      <c r="L129" s="613"/>
      <c r="M129" s="613"/>
      <c r="N129" s="613"/>
      <c r="O129" s="613"/>
      <c r="P129" s="613"/>
    </row>
    <row r="130" spans="1:16" x14ac:dyDescent="0.2">
      <c r="A130" s="646" t="s">
        <v>467</v>
      </c>
      <c r="B130" s="645"/>
      <c r="C130" s="645"/>
      <c r="D130" s="645"/>
      <c r="E130" s="645"/>
      <c r="F130" s="645"/>
      <c r="G130" s="645"/>
      <c r="H130" s="645"/>
      <c r="I130" s="645"/>
      <c r="J130" s="645"/>
      <c r="K130" s="613">
        <v>24225</v>
      </c>
      <c r="L130" s="613"/>
      <c r="M130" s="613"/>
      <c r="N130" s="613"/>
      <c r="O130" s="613"/>
      <c r="P130" s="613"/>
    </row>
    <row r="131" spans="1:16" x14ac:dyDescent="0.2">
      <c r="A131" s="646" t="s">
        <v>468</v>
      </c>
      <c r="B131" s="645"/>
      <c r="C131" s="645"/>
      <c r="D131" s="645"/>
      <c r="E131" s="645"/>
      <c r="F131" s="645"/>
      <c r="G131" s="645"/>
      <c r="H131" s="645"/>
      <c r="I131" s="645"/>
      <c r="J131" s="645"/>
      <c r="K131" s="613">
        <v>2585</v>
      </c>
      <c r="L131" s="613"/>
      <c r="M131" s="613"/>
      <c r="N131" s="613"/>
      <c r="O131" s="613"/>
      <c r="P131" s="613"/>
    </row>
    <row r="132" spans="1:16" x14ac:dyDescent="0.2">
      <c r="A132" s="646" t="s">
        <v>469</v>
      </c>
      <c r="B132" s="645"/>
      <c r="C132" s="645"/>
      <c r="D132" s="645"/>
      <c r="E132" s="645"/>
      <c r="F132" s="645"/>
      <c r="G132" s="645"/>
      <c r="H132" s="645"/>
      <c r="I132" s="645"/>
      <c r="J132" s="645"/>
      <c r="K132" s="613">
        <v>1642</v>
      </c>
      <c r="L132" s="613"/>
      <c r="M132" s="613"/>
      <c r="N132" s="613"/>
      <c r="O132" s="613"/>
      <c r="P132" s="613"/>
    </row>
    <row r="133" spans="1:16" x14ac:dyDescent="0.2">
      <c r="A133" s="646" t="s">
        <v>470</v>
      </c>
      <c r="B133" s="645"/>
      <c r="C133" s="645"/>
      <c r="D133" s="645"/>
      <c r="E133" s="645"/>
      <c r="F133" s="645"/>
      <c r="G133" s="645"/>
      <c r="H133" s="645"/>
      <c r="I133" s="645"/>
      <c r="J133" s="645"/>
      <c r="K133" s="613">
        <v>1541</v>
      </c>
      <c r="L133" s="613"/>
      <c r="M133" s="613"/>
      <c r="N133" s="613"/>
      <c r="O133" s="613"/>
      <c r="P133" s="613"/>
    </row>
    <row r="134" spans="1:16" x14ac:dyDescent="0.2">
      <c r="A134" s="646" t="s">
        <v>471</v>
      </c>
      <c r="B134" s="645"/>
      <c r="C134" s="645"/>
      <c r="D134" s="645"/>
      <c r="E134" s="645"/>
      <c r="F134" s="645"/>
      <c r="G134" s="645"/>
      <c r="H134" s="645"/>
      <c r="I134" s="645"/>
      <c r="J134" s="645"/>
      <c r="K134" s="613">
        <v>844</v>
      </c>
      <c r="L134" s="613"/>
      <c r="M134" s="613"/>
      <c r="N134" s="613"/>
      <c r="O134" s="613"/>
      <c r="P134" s="613"/>
    </row>
    <row r="135" spans="1:16" x14ac:dyDescent="0.2">
      <c r="A135" s="644" t="s">
        <v>2422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615">
        <v>30578</v>
      </c>
      <c r="L135" s="613"/>
      <c r="M135" s="613"/>
      <c r="N135" s="613"/>
      <c r="O135" s="615">
        <v>168.23</v>
      </c>
      <c r="P135" s="615">
        <v>19.09</v>
      </c>
    </row>
    <row r="136" spans="1:16" x14ac:dyDescent="0.2">
      <c r="A136" s="647" t="s">
        <v>2725</v>
      </c>
      <c r="B136" s="645"/>
      <c r="C136" s="645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</row>
    <row r="137" spans="1:16" ht="22.5" x14ac:dyDescent="0.2">
      <c r="A137" s="608">
        <v>34</v>
      </c>
      <c r="B137" s="609" t="s">
        <v>325</v>
      </c>
      <c r="C137" s="610" t="s">
        <v>2726</v>
      </c>
      <c r="D137" s="611" t="s">
        <v>2727</v>
      </c>
      <c r="E137" s="612" t="s">
        <v>2728</v>
      </c>
      <c r="F137" s="613">
        <v>3.6150000000000002</v>
      </c>
      <c r="G137" s="614">
        <v>1613.34</v>
      </c>
      <c r="H137" s="614">
        <v>388.54</v>
      </c>
      <c r="I137" s="613"/>
      <c r="J137" s="613"/>
      <c r="K137" s="614">
        <v>5833</v>
      </c>
      <c r="L137" s="614">
        <v>1405</v>
      </c>
      <c r="M137" s="613"/>
      <c r="N137" s="613"/>
      <c r="O137" s="613" t="s">
        <v>2729</v>
      </c>
      <c r="P137" s="613" t="s">
        <v>107</v>
      </c>
    </row>
    <row r="138" spans="1:16" x14ac:dyDescent="0.2">
      <c r="A138" s="646" t="s">
        <v>460</v>
      </c>
      <c r="B138" s="645"/>
      <c r="C138" s="645"/>
      <c r="D138" s="645"/>
      <c r="E138" s="645"/>
      <c r="F138" s="645"/>
      <c r="G138" s="645"/>
      <c r="H138" s="645"/>
      <c r="I138" s="645"/>
      <c r="J138" s="645"/>
      <c r="K138" s="613">
        <v>5833</v>
      </c>
      <c r="L138" s="613">
        <v>1405</v>
      </c>
      <c r="M138" s="613"/>
      <c r="N138" s="613"/>
      <c r="O138" s="613">
        <v>168.82</v>
      </c>
      <c r="P138" s="613"/>
    </row>
    <row r="139" spans="1:16" x14ac:dyDescent="0.2">
      <c r="A139" s="646" t="s">
        <v>461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613">
        <v>1454</v>
      </c>
      <c r="L139" s="613"/>
      <c r="M139" s="613"/>
      <c r="N139" s="613"/>
      <c r="O139" s="613"/>
      <c r="P139" s="613"/>
    </row>
    <row r="140" spans="1:16" x14ac:dyDescent="0.2">
      <c r="A140" s="646" t="s">
        <v>462</v>
      </c>
      <c r="B140" s="645"/>
      <c r="C140" s="645"/>
      <c r="D140" s="645"/>
      <c r="E140" s="645"/>
      <c r="F140" s="645"/>
      <c r="G140" s="645"/>
      <c r="H140" s="645"/>
      <c r="I140" s="645"/>
      <c r="J140" s="645"/>
      <c r="K140" s="613">
        <v>1075</v>
      </c>
      <c r="L140" s="613"/>
      <c r="M140" s="613"/>
      <c r="N140" s="613"/>
      <c r="O140" s="613"/>
      <c r="P140" s="613"/>
    </row>
    <row r="141" spans="1:16" x14ac:dyDescent="0.2">
      <c r="A141" s="644" t="s">
        <v>2730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613"/>
      <c r="L141" s="613"/>
      <c r="M141" s="613"/>
      <c r="N141" s="613"/>
      <c r="O141" s="613"/>
      <c r="P141" s="613"/>
    </row>
    <row r="142" spans="1:16" x14ac:dyDescent="0.2">
      <c r="A142" s="646" t="s">
        <v>2731</v>
      </c>
      <c r="B142" s="645"/>
      <c r="C142" s="645"/>
      <c r="D142" s="645"/>
      <c r="E142" s="645"/>
      <c r="F142" s="645"/>
      <c r="G142" s="645"/>
      <c r="H142" s="645"/>
      <c r="I142" s="645"/>
      <c r="J142" s="645"/>
      <c r="K142" s="613">
        <v>8362</v>
      </c>
      <c r="L142" s="613"/>
      <c r="M142" s="613"/>
      <c r="N142" s="613"/>
      <c r="O142" s="613">
        <v>168.82</v>
      </c>
      <c r="P142" s="613"/>
    </row>
    <row r="143" spans="1:16" x14ac:dyDescent="0.2">
      <c r="A143" s="646" t="s">
        <v>346</v>
      </c>
      <c r="B143" s="645"/>
      <c r="C143" s="645"/>
      <c r="D143" s="645"/>
      <c r="E143" s="645"/>
      <c r="F143" s="645"/>
      <c r="G143" s="645"/>
      <c r="H143" s="645"/>
      <c r="I143" s="645"/>
      <c r="J143" s="645"/>
      <c r="K143" s="613">
        <v>8362</v>
      </c>
      <c r="L143" s="613"/>
      <c r="M143" s="613"/>
      <c r="N143" s="613"/>
      <c r="O143" s="613">
        <v>168.82</v>
      </c>
      <c r="P143" s="613"/>
    </row>
    <row r="144" spans="1:16" x14ac:dyDescent="0.2">
      <c r="A144" s="646" t="s">
        <v>466</v>
      </c>
      <c r="B144" s="645"/>
      <c r="C144" s="645"/>
      <c r="D144" s="645"/>
      <c r="E144" s="645"/>
      <c r="F144" s="645"/>
      <c r="G144" s="645"/>
      <c r="H144" s="645"/>
      <c r="I144" s="645"/>
      <c r="J144" s="645"/>
      <c r="K144" s="613"/>
      <c r="L144" s="613"/>
      <c r="M144" s="613"/>
      <c r="N144" s="613"/>
      <c r="O144" s="613"/>
      <c r="P144" s="613"/>
    </row>
    <row r="145" spans="1:16" x14ac:dyDescent="0.2">
      <c r="A145" s="646" t="s">
        <v>467</v>
      </c>
      <c r="B145" s="645"/>
      <c r="C145" s="645"/>
      <c r="D145" s="645"/>
      <c r="E145" s="645"/>
      <c r="F145" s="645"/>
      <c r="G145" s="645"/>
      <c r="H145" s="645"/>
      <c r="I145" s="645"/>
      <c r="J145" s="645"/>
      <c r="K145" s="613">
        <v>4428</v>
      </c>
      <c r="L145" s="613"/>
      <c r="M145" s="613"/>
      <c r="N145" s="613"/>
      <c r="O145" s="613"/>
      <c r="P145" s="613"/>
    </row>
    <row r="146" spans="1:16" x14ac:dyDescent="0.2">
      <c r="A146" s="646" t="s">
        <v>469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613">
        <v>1405</v>
      </c>
      <c r="L146" s="613"/>
      <c r="M146" s="613"/>
      <c r="N146" s="613"/>
      <c r="O146" s="613"/>
      <c r="P146" s="613"/>
    </row>
    <row r="147" spans="1:16" x14ac:dyDescent="0.2">
      <c r="A147" s="646" t="s">
        <v>470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613">
        <v>1454</v>
      </c>
      <c r="L147" s="613"/>
      <c r="M147" s="613"/>
      <c r="N147" s="613"/>
      <c r="O147" s="613"/>
      <c r="P147" s="613"/>
    </row>
    <row r="148" spans="1:16" x14ac:dyDescent="0.2">
      <c r="A148" s="646" t="s">
        <v>471</v>
      </c>
      <c r="B148" s="645"/>
      <c r="C148" s="645"/>
      <c r="D148" s="645"/>
      <c r="E148" s="645"/>
      <c r="F148" s="645"/>
      <c r="G148" s="645"/>
      <c r="H148" s="645"/>
      <c r="I148" s="645"/>
      <c r="J148" s="645"/>
      <c r="K148" s="613">
        <v>1075</v>
      </c>
      <c r="L148" s="613"/>
      <c r="M148" s="613"/>
      <c r="N148" s="613"/>
      <c r="O148" s="613"/>
      <c r="P148" s="613"/>
    </row>
    <row r="149" spans="1:16" x14ac:dyDescent="0.2">
      <c r="A149" s="644" t="s">
        <v>2732</v>
      </c>
      <c r="B149" s="645"/>
      <c r="C149" s="645"/>
      <c r="D149" s="645"/>
      <c r="E149" s="645"/>
      <c r="F149" s="645"/>
      <c r="G149" s="645"/>
      <c r="H149" s="645"/>
      <c r="I149" s="645"/>
      <c r="J149" s="645"/>
      <c r="K149" s="615">
        <v>8362</v>
      </c>
      <c r="L149" s="613"/>
      <c r="M149" s="613"/>
      <c r="N149" s="613"/>
      <c r="O149" s="615">
        <v>168.82</v>
      </c>
      <c r="P149" s="613"/>
    </row>
    <row r="150" spans="1:16" x14ac:dyDescent="0.2">
      <c r="A150" s="647" t="s">
        <v>2423</v>
      </c>
      <c r="B150" s="645"/>
      <c r="C150" s="645"/>
      <c r="D150" s="645"/>
      <c r="E150" s="645"/>
      <c r="F150" s="645"/>
      <c r="G150" s="645"/>
      <c r="H150" s="645"/>
      <c r="I150" s="645"/>
      <c r="J150" s="645"/>
      <c r="K150" s="645"/>
      <c r="L150" s="645"/>
      <c r="M150" s="645"/>
      <c r="N150" s="645"/>
      <c r="O150" s="645"/>
      <c r="P150" s="645"/>
    </row>
    <row r="151" spans="1:16" x14ac:dyDescent="0.2">
      <c r="A151" s="646" t="s">
        <v>2733</v>
      </c>
      <c r="B151" s="645"/>
      <c r="C151" s="645"/>
      <c r="D151" s="645"/>
      <c r="E151" s="645"/>
      <c r="F151" s="645"/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</row>
    <row r="152" spans="1:16" ht="45" x14ac:dyDescent="0.2">
      <c r="A152" s="608">
        <v>35</v>
      </c>
      <c r="B152" s="609" t="s">
        <v>533</v>
      </c>
      <c r="C152" s="610" t="s">
        <v>2734</v>
      </c>
      <c r="D152" s="611" t="s">
        <v>2735</v>
      </c>
      <c r="E152" s="612" t="s">
        <v>2736</v>
      </c>
      <c r="F152" s="613">
        <v>0.3</v>
      </c>
      <c r="G152" s="614">
        <v>4254.0200000000004</v>
      </c>
      <c r="H152" s="614">
        <v>318.27</v>
      </c>
      <c r="I152" s="614">
        <v>3704.32</v>
      </c>
      <c r="J152" s="614">
        <v>284.74</v>
      </c>
      <c r="K152" s="614">
        <v>1275</v>
      </c>
      <c r="L152" s="614">
        <v>95</v>
      </c>
      <c r="M152" s="614">
        <v>1111</v>
      </c>
      <c r="N152" s="614">
        <v>85</v>
      </c>
      <c r="O152" s="613" t="s">
        <v>2737</v>
      </c>
      <c r="P152" s="613" t="s">
        <v>2738</v>
      </c>
    </row>
    <row r="153" spans="1:16" ht="22.5" x14ac:dyDescent="0.2">
      <c r="A153" s="608">
        <v>36</v>
      </c>
      <c r="B153" s="609" t="s">
        <v>536</v>
      </c>
      <c r="C153" s="610" t="s">
        <v>2361</v>
      </c>
      <c r="D153" s="611" t="s">
        <v>2739</v>
      </c>
      <c r="E153" s="612" t="s">
        <v>367</v>
      </c>
      <c r="F153" s="613">
        <v>0.27539999999999998</v>
      </c>
      <c r="G153" s="614">
        <v>508.67</v>
      </c>
      <c r="H153" s="613"/>
      <c r="I153" s="613"/>
      <c r="J153" s="613"/>
      <c r="K153" s="614">
        <v>140</v>
      </c>
      <c r="L153" s="613"/>
      <c r="M153" s="613"/>
      <c r="N153" s="613"/>
      <c r="O153" s="613" t="s">
        <v>107</v>
      </c>
      <c r="P153" s="613" t="s">
        <v>107</v>
      </c>
    </row>
    <row r="154" spans="1:16" ht="22.5" x14ac:dyDescent="0.2">
      <c r="A154" s="608">
        <v>37</v>
      </c>
      <c r="B154" s="609" t="s">
        <v>539</v>
      </c>
      <c r="C154" s="610" t="s">
        <v>2740</v>
      </c>
      <c r="D154" s="611" t="s">
        <v>2741</v>
      </c>
      <c r="E154" s="612" t="s">
        <v>367</v>
      </c>
      <c r="F154" s="613">
        <v>2.8355999999999999</v>
      </c>
      <c r="G154" s="614">
        <v>423.71</v>
      </c>
      <c r="H154" s="613"/>
      <c r="I154" s="613"/>
      <c r="J154" s="613"/>
      <c r="K154" s="614">
        <v>1201</v>
      </c>
      <c r="L154" s="613"/>
      <c r="M154" s="613"/>
      <c r="N154" s="613"/>
      <c r="O154" s="613" t="s">
        <v>107</v>
      </c>
      <c r="P154" s="613" t="s">
        <v>107</v>
      </c>
    </row>
    <row r="155" spans="1:16" ht="22.5" x14ac:dyDescent="0.2">
      <c r="A155" s="608">
        <v>38</v>
      </c>
      <c r="B155" s="609" t="s">
        <v>784</v>
      </c>
      <c r="C155" s="610" t="s">
        <v>2742</v>
      </c>
      <c r="D155" s="611" t="s">
        <v>2743</v>
      </c>
      <c r="E155" s="612" t="s">
        <v>569</v>
      </c>
      <c r="F155" s="613">
        <v>8.2199999999999995E-2</v>
      </c>
      <c r="G155" s="614">
        <v>8830.9500000000007</v>
      </c>
      <c r="H155" s="614">
        <v>2050.29</v>
      </c>
      <c r="I155" s="614">
        <v>35.049999999999997</v>
      </c>
      <c r="J155" s="614">
        <v>2.13</v>
      </c>
      <c r="K155" s="614">
        <v>726</v>
      </c>
      <c r="L155" s="614">
        <v>169</v>
      </c>
      <c r="M155" s="614">
        <v>3</v>
      </c>
      <c r="N155" s="613"/>
      <c r="O155" s="613" t="s">
        <v>2744</v>
      </c>
      <c r="P155" s="613" t="s">
        <v>2745</v>
      </c>
    </row>
    <row r="156" spans="1:16" ht="45" x14ac:dyDescent="0.2">
      <c r="A156" s="608">
        <v>39</v>
      </c>
      <c r="B156" s="609" t="s">
        <v>785</v>
      </c>
      <c r="C156" s="610" t="s">
        <v>2746</v>
      </c>
      <c r="D156" s="611" t="s">
        <v>2747</v>
      </c>
      <c r="E156" s="612" t="s">
        <v>2748</v>
      </c>
      <c r="F156" s="613">
        <v>5.1670000000000001E-2</v>
      </c>
      <c r="G156" s="614">
        <v>604.73</v>
      </c>
      <c r="H156" s="614">
        <v>207.12</v>
      </c>
      <c r="I156" s="614">
        <v>241.12</v>
      </c>
      <c r="J156" s="613"/>
      <c r="K156" s="614">
        <v>31</v>
      </c>
      <c r="L156" s="614">
        <v>11</v>
      </c>
      <c r="M156" s="614">
        <v>12</v>
      </c>
      <c r="N156" s="613"/>
      <c r="O156" s="613" t="s">
        <v>2749</v>
      </c>
      <c r="P156" s="613" t="s">
        <v>107</v>
      </c>
    </row>
    <row r="157" spans="1:16" ht="33.75" x14ac:dyDescent="0.2">
      <c r="A157" s="608">
        <v>40</v>
      </c>
      <c r="B157" s="609" t="s">
        <v>788</v>
      </c>
      <c r="C157" s="610" t="s">
        <v>2750</v>
      </c>
      <c r="D157" s="611" t="s">
        <v>2751</v>
      </c>
      <c r="E157" s="612" t="s">
        <v>1014</v>
      </c>
      <c r="F157" s="613">
        <v>47.25</v>
      </c>
      <c r="G157" s="614">
        <v>56.01</v>
      </c>
      <c r="H157" s="613"/>
      <c r="I157" s="613"/>
      <c r="J157" s="613"/>
      <c r="K157" s="614">
        <v>2646</v>
      </c>
      <c r="L157" s="613"/>
      <c r="M157" s="613"/>
      <c r="N157" s="613"/>
      <c r="O157" s="613" t="s">
        <v>107</v>
      </c>
      <c r="P157" s="613" t="s">
        <v>107</v>
      </c>
    </row>
    <row r="158" spans="1:16" ht="33.75" x14ac:dyDescent="0.2">
      <c r="A158" s="608">
        <v>41</v>
      </c>
      <c r="B158" s="609" t="s">
        <v>789</v>
      </c>
      <c r="C158" s="610" t="s">
        <v>2752</v>
      </c>
      <c r="D158" s="611" t="s">
        <v>2753</v>
      </c>
      <c r="E158" s="612" t="s">
        <v>1014</v>
      </c>
      <c r="F158" s="613">
        <v>5.25</v>
      </c>
      <c r="G158" s="614">
        <v>103.38</v>
      </c>
      <c r="H158" s="613"/>
      <c r="I158" s="613"/>
      <c r="J158" s="613"/>
      <c r="K158" s="614">
        <v>543</v>
      </c>
      <c r="L158" s="613"/>
      <c r="M158" s="613"/>
      <c r="N158" s="613"/>
      <c r="O158" s="613" t="s">
        <v>107</v>
      </c>
      <c r="P158" s="613" t="s">
        <v>107</v>
      </c>
    </row>
    <row r="159" spans="1:16" ht="22.5" x14ac:dyDescent="0.2">
      <c r="A159" s="608">
        <v>42</v>
      </c>
      <c r="B159" s="609" t="s">
        <v>385</v>
      </c>
      <c r="C159" s="610" t="s">
        <v>2754</v>
      </c>
      <c r="D159" s="611" t="s">
        <v>2755</v>
      </c>
      <c r="E159" s="612" t="s">
        <v>575</v>
      </c>
      <c r="F159" s="613">
        <v>2.4E-2</v>
      </c>
      <c r="G159" s="614">
        <v>5723.64</v>
      </c>
      <c r="H159" s="613"/>
      <c r="I159" s="613"/>
      <c r="J159" s="613"/>
      <c r="K159" s="614">
        <v>137</v>
      </c>
      <c r="L159" s="613"/>
      <c r="M159" s="613"/>
      <c r="N159" s="613"/>
      <c r="O159" s="613" t="s">
        <v>107</v>
      </c>
      <c r="P159" s="613" t="s">
        <v>107</v>
      </c>
    </row>
    <row r="160" spans="1:16" ht="33.75" x14ac:dyDescent="0.2">
      <c r="A160" s="608">
        <v>43</v>
      </c>
      <c r="B160" s="609" t="s">
        <v>387</v>
      </c>
      <c r="C160" s="610" t="s">
        <v>2756</v>
      </c>
      <c r="D160" s="611" t="s">
        <v>2757</v>
      </c>
      <c r="E160" s="612" t="s">
        <v>2758</v>
      </c>
      <c r="F160" s="613">
        <v>2.7</v>
      </c>
      <c r="G160" s="614">
        <v>87.2</v>
      </c>
      <c r="H160" s="614">
        <v>63.49</v>
      </c>
      <c r="I160" s="614">
        <v>23.71</v>
      </c>
      <c r="J160" s="614">
        <v>6.91</v>
      </c>
      <c r="K160" s="614">
        <v>235</v>
      </c>
      <c r="L160" s="614">
        <v>171</v>
      </c>
      <c r="M160" s="614">
        <v>64</v>
      </c>
      <c r="N160" s="614">
        <v>19</v>
      </c>
      <c r="O160" s="613" t="s">
        <v>2759</v>
      </c>
      <c r="P160" s="613" t="s">
        <v>2760</v>
      </c>
    </row>
    <row r="161" spans="1:16" ht="45" x14ac:dyDescent="0.2">
      <c r="A161" s="608">
        <v>44</v>
      </c>
      <c r="B161" s="609" t="s">
        <v>390</v>
      </c>
      <c r="C161" s="610" t="s">
        <v>2746</v>
      </c>
      <c r="D161" s="611" t="s">
        <v>2747</v>
      </c>
      <c r="E161" s="612" t="s">
        <v>2748</v>
      </c>
      <c r="F161" s="613">
        <v>0.20129</v>
      </c>
      <c r="G161" s="614">
        <v>604.73</v>
      </c>
      <c r="H161" s="614">
        <v>207.12</v>
      </c>
      <c r="I161" s="614">
        <v>241.12</v>
      </c>
      <c r="J161" s="613"/>
      <c r="K161" s="614">
        <v>122</v>
      </c>
      <c r="L161" s="614">
        <v>42</v>
      </c>
      <c r="M161" s="614">
        <v>49</v>
      </c>
      <c r="N161" s="613"/>
      <c r="O161" s="613" t="s">
        <v>2761</v>
      </c>
      <c r="P161" s="613" t="s">
        <v>107</v>
      </c>
    </row>
    <row r="162" spans="1:16" ht="33.75" x14ac:dyDescent="0.2">
      <c r="A162" s="608">
        <v>45</v>
      </c>
      <c r="B162" s="609" t="s">
        <v>391</v>
      </c>
      <c r="C162" s="610" t="s">
        <v>2762</v>
      </c>
      <c r="D162" s="611" t="s">
        <v>2763</v>
      </c>
      <c r="E162" s="612" t="s">
        <v>1014</v>
      </c>
      <c r="F162" s="613">
        <v>65.34</v>
      </c>
      <c r="G162" s="614">
        <v>29.15</v>
      </c>
      <c r="H162" s="613"/>
      <c r="I162" s="613"/>
      <c r="J162" s="613"/>
      <c r="K162" s="614">
        <v>1905</v>
      </c>
      <c r="L162" s="613"/>
      <c r="M162" s="613"/>
      <c r="N162" s="613"/>
      <c r="O162" s="613" t="s">
        <v>107</v>
      </c>
      <c r="P162" s="613" t="s">
        <v>107</v>
      </c>
    </row>
    <row r="163" spans="1:16" ht="33.75" x14ac:dyDescent="0.2">
      <c r="A163" s="608">
        <v>46</v>
      </c>
      <c r="B163" s="609" t="s">
        <v>392</v>
      </c>
      <c r="C163" s="610" t="s">
        <v>2764</v>
      </c>
      <c r="D163" s="611" t="s">
        <v>2765</v>
      </c>
      <c r="E163" s="612" t="s">
        <v>1014</v>
      </c>
      <c r="F163" s="613">
        <v>65.34</v>
      </c>
      <c r="G163" s="614">
        <v>19.399999999999999</v>
      </c>
      <c r="H163" s="613"/>
      <c r="I163" s="613"/>
      <c r="J163" s="613"/>
      <c r="K163" s="614">
        <v>1268</v>
      </c>
      <c r="L163" s="613"/>
      <c r="M163" s="613"/>
      <c r="N163" s="613"/>
      <c r="O163" s="613" t="s">
        <v>107</v>
      </c>
      <c r="P163" s="613" t="s">
        <v>107</v>
      </c>
    </row>
    <row r="164" spans="1:16" ht="33.75" x14ac:dyDescent="0.2">
      <c r="A164" s="608">
        <v>47</v>
      </c>
      <c r="B164" s="609" t="s">
        <v>395</v>
      </c>
      <c r="C164" s="610" t="s">
        <v>2766</v>
      </c>
      <c r="D164" s="611" t="s">
        <v>2767</v>
      </c>
      <c r="E164" s="612" t="s">
        <v>1014</v>
      </c>
      <c r="F164" s="613">
        <v>632.47500000000002</v>
      </c>
      <c r="G164" s="614">
        <v>11.84</v>
      </c>
      <c r="H164" s="613"/>
      <c r="I164" s="613"/>
      <c r="J164" s="613"/>
      <c r="K164" s="614">
        <v>7489</v>
      </c>
      <c r="L164" s="613"/>
      <c r="M164" s="613"/>
      <c r="N164" s="613"/>
      <c r="O164" s="613" t="s">
        <v>107</v>
      </c>
      <c r="P164" s="613" t="s">
        <v>107</v>
      </c>
    </row>
    <row r="165" spans="1:16" ht="22.5" x14ac:dyDescent="0.2">
      <c r="A165" s="608">
        <v>48</v>
      </c>
      <c r="B165" s="609" t="s">
        <v>396</v>
      </c>
      <c r="C165" s="610" t="s">
        <v>2768</v>
      </c>
      <c r="D165" s="611" t="s">
        <v>2769</v>
      </c>
      <c r="E165" s="612" t="s">
        <v>575</v>
      </c>
      <c r="F165" s="613">
        <v>0.34992000000000001</v>
      </c>
      <c r="G165" s="614">
        <v>4944.42</v>
      </c>
      <c r="H165" s="613"/>
      <c r="I165" s="613"/>
      <c r="J165" s="613"/>
      <c r="K165" s="614">
        <v>1730</v>
      </c>
      <c r="L165" s="613"/>
      <c r="M165" s="613"/>
      <c r="N165" s="613"/>
      <c r="O165" s="613" t="s">
        <v>107</v>
      </c>
      <c r="P165" s="613" t="s">
        <v>107</v>
      </c>
    </row>
    <row r="166" spans="1:16" ht="22.5" x14ac:dyDescent="0.2">
      <c r="A166" s="608">
        <v>49</v>
      </c>
      <c r="B166" s="609" t="s">
        <v>397</v>
      </c>
      <c r="C166" s="610" t="s">
        <v>2770</v>
      </c>
      <c r="D166" s="611" t="s">
        <v>2771</v>
      </c>
      <c r="E166" s="612" t="s">
        <v>761</v>
      </c>
      <c r="F166" s="613">
        <v>0.01</v>
      </c>
      <c r="G166" s="614">
        <v>46991.01</v>
      </c>
      <c r="H166" s="614">
        <v>19848.25</v>
      </c>
      <c r="I166" s="614">
        <v>13092.31</v>
      </c>
      <c r="J166" s="614">
        <v>1529.62</v>
      </c>
      <c r="K166" s="614">
        <v>470</v>
      </c>
      <c r="L166" s="614">
        <v>198</v>
      </c>
      <c r="M166" s="614">
        <v>131</v>
      </c>
      <c r="N166" s="614">
        <v>15</v>
      </c>
      <c r="O166" s="613" t="s">
        <v>2772</v>
      </c>
      <c r="P166" s="613" t="s">
        <v>2773</v>
      </c>
    </row>
    <row r="167" spans="1:16" ht="45" x14ac:dyDescent="0.2">
      <c r="A167" s="608">
        <v>50</v>
      </c>
      <c r="B167" s="609" t="s">
        <v>542</v>
      </c>
      <c r="C167" s="610" t="s">
        <v>2746</v>
      </c>
      <c r="D167" s="611" t="s">
        <v>2747</v>
      </c>
      <c r="E167" s="612" t="s">
        <v>2748</v>
      </c>
      <c r="F167" s="613">
        <v>1.294E-2</v>
      </c>
      <c r="G167" s="614">
        <v>604.73</v>
      </c>
      <c r="H167" s="614">
        <v>207.12</v>
      </c>
      <c r="I167" s="614">
        <v>241.12</v>
      </c>
      <c r="J167" s="613"/>
      <c r="K167" s="614">
        <v>8</v>
      </c>
      <c r="L167" s="614">
        <v>3</v>
      </c>
      <c r="M167" s="614">
        <v>3</v>
      </c>
      <c r="N167" s="613"/>
      <c r="O167" s="613" t="s">
        <v>2774</v>
      </c>
      <c r="P167" s="613" t="s">
        <v>107</v>
      </c>
    </row>
    <row r="168" spans="1:16" ht="33.75" x14ac:dyDescent="0.2">
      <c r="A168" s="608">
        <v>51</v>
      </c>
      <c r="B168" s="609" t="s">
        <v>545</v>
      </c>
      <c r="C168" s="610" t="s">
        <v>2762</v>
      </c>
      <c r="D168" s="611" t="s">
        <v>2763</v>
      </c>
      <c r="E168" s="612" t="s">
        <v>1014</v>
      </c>
      <c r="F168" s="613">
        <v>3.69</v>
      </c>
      <c r="G168" s="614">
        <v>29.15</v>
      </c>
      <c r="H168" s="613"/>
      <c r="I168" s="613"/>
      <c r="J168" s="613"/>
      <c r="K168" s="614">
        <v>108</v>
      </c>
      <c r="L168" s="613"/>
      <c r="M168" s="613"/>
      <c r="N168" s="613"/>
      <c r="O168" s="613" t="s">
        <v>107</v>
      </c>
      <c r="P168" s="613" t="s">
        <v>107</v>
      </c>
    </row>
    <row r="169" spans="1:16" ht="33.75" x14ac:dyDescent="0.2">
      <c r="A169" s="608">
        <v>52</v>
      </c>
      <c r="B169" s="609" t="s">
        <v>546</v>
      </c>
      <c r="C169" s="610" t="s">
        <v>2764</v>
      </c>
      <c r="D169" s="611" t="s">
        <v>2765</v>
      </c>
      <c r="E169" s="612" t="s">
        <v>1014</v>
      </c>
      <c r="F169" s="613">
        <v>10.89</v>
      </c>
      <c r="G169" s="614">
        <v>19.399999999999999</v>
      </c>
      <c r="H169" s="613"/>
      <c r="I169" s="613"/>
      <c r="J169" s="613"/>
      <c r="K169" s="614">
        <v>211</v>
      </c>
      <c r="L169" s="613"/>
      <c r="M169" s="613"/>
      <c r="N169" s="613"/>
      <c r="O169" s="613" t="s">
        <v>107</v>
      </c>
      <c r="P169" s="613" t="s">
        <v>107</v>
      </c>
    </row>
    <row r="170" spans="1:16" ht="33.75" x14ac:dyDescent="0.2">
      <c r="A170" s="608">
        <v>53</v>
      </c>
      <c r="B170" s="609" t="s">
        <v>813</v>
      </c>
      <c r="C170" s="610" t="s">
        <v>2766</v>
      </c>
      <c r="D170" s="611" t="s">
        <v>2767</v>
      </c>
      <c r="E170" s="612" t="s">
        <v>1014</v>
      </c>
      <c r="F170" s="613">
        <v>46.012</v>
      </c>
      <c r="G170" s="614">
        <v>11.84</v>
      </c>
      <c r="H170" s="613"/>
      <c r="I170" s="613"/>
      <c r="J170" s="613"/>
      <c r="K170" s="614">
        <v>545</v>
      </c>
      <c r="L170" s="613"/>
      <c r="M170" s="613"/>
      <c r="N170" s="613"/>
      <c r="O170" s="613" t="s">
        <v>107</v>
      </c>
      <c r="P170" s="613" t="s">
        <v>107</v>
      </c>
    </row>
    <row r="171" spans="1:16" ht="22.5" x14ac:dyDescent="0.2">
      <c r="A171" s="608">
        <v>54</v>
      </c>
      <c r="B171" s="609" t="s">
        <v>817</v>
      </c>
      <c r="C171" s="610" t="s">
        <v>2768</v>
      </c>
      <c r="D171" s="611" t="s">
        <v>2769</v>
      </c>
      <c r="E171" s="612" t="s">
        <v>575</v>
      </c>
      <c r="F171" s="613">
        <v>2.3040000000000001E-2</v>
      </c>
      <c r="G171" s="614">
        <v>4944.42</v>
      </c>
      <c r="H171" s="613"/>
      <c r="I171" s="613"/>
      <c r="J171" s="613"/>
      <c r="K171" s="614">
        <v>114</v>
      </c>
      <c r="L171" s="613"/>
      <c r="M171" s="613"/>
      <c r="N171" s="613"/>
      <c r="O171" s="613" t="s">
        <v>107</v>
      </c>
      <c r="P171" s="613" t="s">
        <v>107</v>
      </c>
    </row>
    <row r="172" spans="1:16" ht="33.75" x14ac:dyDescent="0.2">
      <c r="A172" s="608">
        <v>55</v>
      </c>
      <c r="B172" s="609" t="s">
        <v>822</v>
      </c>
      <c r="C172" s="610" t="s">
        <v>2775</v>
      </c>
      <c r="D172" s="611" t="s">
        <v>2776</v>
      </c>
      <c r="E172" s="612" t="s">
        <v>1540</v>
      </c>
      <c r="F172" s="613">
        <v>1</v>
      </c>
      <c r="G172" s="614">
        <v>425.48</v>
      </c>
      <c r="H172" s="613"/>
      <c r="I172" s="613"/>
      <c r="J172" s="613"/>
      <c r="K172" s="614">
        <v>425</v>
      </c>
      <c r="L172" s="613"/>
      <c r="M172" s="613"/>
      <c r="N172" s="613"/>
      <c r="O172" s="613" t="s">
        <v>107</v>
      </c>
      <c r="P172" s="613" t="s">
        <v>107</v>
      </c>
    </row>
    <row r="173" spans="1:16" ht="22.5" x14ac:dyDescent="0.2">
      <c r="A173" s="608">
        <v>56</v>
      </c>
      <c r="B173" s="609" t="s">
        <v>823</v>
      </c>
      <c r="C173" s="610" t="s">
        <v>2431</v>
      </c>
      <c r="D173" s="611" t="s">
        <v>2777</v>
      </c>
      <c r="E173" s="612" t="s">
        <v>2433</v>
      </c>
      <c r="F173" s="613">
        <v>0.1</v>
      </c>
      <c r="G173" s="614">
        <v>46.95</v>
      </c>
      <c r="H173" s="614">
        <v>29.56</v>
      </c>
      <c r="I173" s="614">
        <v>17.39</v>
      </c>
      <c r="J173" s="614">
        <v>3.39</v>
      </c>
      <c r="K173" s="614">
        <v>5</v>
      </c>
      <c r="L173" s="614">
        <v>3</v>
      </c>
      <c r="M173" s="614">
        <v>2</v>
      </c>
      <c r="N173" s="613"/>
      <c r="O173" s="613" t="s">
        <v>2778</v>
      </c>
      <c r="P173" s="613" t="s">
        <v>2779</v>
      </c>
    </row>
    <row r="174" spans="1:16" ht="45" x14ac:dyDescent="0.2">
      <c r="A174" s="608">
        <v>57</v>
      </c>
      <c r="B174" s="609" t="s">
        <v>399</v>
      </c>
      <c r="C174" s="610" t="s">
        <v>2746</v>
      </c>
      <c r="D174" s="611" t="s">
        <v>2747</v>
      </c>
      <c r="E174" s="612" t="s">
        <v>2748</v>
      </c>
      <c r="F174" s="613">
        <v>3.3400000000000001E-3</v>
      </c>
      <c r="G174" s="614">
        <v>604.73</v>
      </c>
      <c r="H174" s="614">
        <v>207.12</v>
      </c>
      <c r="I174" s="614">
        <v>241.12</v>
      </c>
      <c r="J174" s="613"/>
      <c r="K174" s="614">
        <v>3</v>
      </c>
      <c r="L174" s="614">
        <v>1</v>
      </c>
      <c r="M174" s="614">
        <v>1</v>
      </c>
      <c r="N174" s="613"/>
      <c r="O174" s="613" t="s">
        <v>2780</v>
      </c>
      <c r="P174" s="613" t="s">
        <v>107</v>
      </c>
    </row>
    <row r="175" spans="1:16" ht="33.75" x14ac:dyDescent="0.2">
      <c r="A175" s="608">
        <v>58</v>
      </c>
      <c r="B175" s="609" t="s">
        <v>401</v>
      </c>
      <c r="C175" s="610" t="s">
        <v>2762</v>
      </c>
      <c r="D175" s="611" t="s">
        <v>2763</v>
      </c>
      <c r="E175" s="612" t="s">
        <v>1014</v>
      </c>
      <c r="F175" s="613">
        <v>1</v>
      </c>
      <c r="G175" s="614">
        <v>29.15</v>
      </c>
      <c r="H175" s="613"/>
      <c r="I175" s="613"/>
      <c r="J175" s="613"/>
      <c r="K175" s="614">
        <v>29</v>
      </c>
      <c r="L175" s="613"/>
      <c r="M175" s="613"/>
      <c r="N175" s="613"/>
      <c r="O175" s="613" t="s">
        <v>107</v>
      </c>
      <c r="P175" s="613" t="s">
        <v>107</v>
      </c>
    </row>
    <row r="176" spans="1:16" ht="33.75" x14ac:dyDescent="0.2">
      <c r="A176" s="608">
        <v>59</v>
      </c>
      <c r="B176" s="609" t="s">
        <v>404</v>
      </c>
      <c r="C176" s="610" t="s">
        <v>2764</v>
      </c>
      <c r="D176" s="611" t="s">
        <v>2765</v>
      </c>
      <c r="E176" s="612" t="s">
        <v>1014</v>
      </c>
      <c r="F176" s="613">
        <v>1</v>
      </c>
      <c r="G176" s="614">
        <v>19.399999999999999</v>
      </c>
      <c r="H176" s="613"/>
      <c r="I176" s="613"/>
      <c r="J176" s="613"/>
      <c r="K176" s="614">
        <v>19</v>
      </c>
      <c r="L176" s="613"/>
      <c r="M176" s="613"/>
      <c r="N176" s="613"/>
      <c r="O176" s="613" t="s">
        <v>107</v>
      </c>
      <c r="P176" s="613" t="s">
        <v>107</v>
      </c>
    </row>
    <row r="177" spans="1:16" ht="33.75" x14ac:dyDescent="0.2">
      <c r="A177" s="608">
        <v>60</v>
      </c>
      <c r="B177" s="609" t="s">
        <v>405</v>
      </c>
      <c r="C177" s="610" t="s">
        <v>2766</v>
      </c>
      <c r="D177" s="611" t="s">
        <v>2767</v>
      </c>
      <c r="E177" s="612" t="s">
        <v>1014</v>
      </c>
      <c r="F177" s="613">
        <v>15.31</v>
      </c>
      <c r="G177" s="614">
        <v>11.84</v>
      </c>
      <c r="H177" s="613"/>
      <c r="I177" s="613"/>
      <c r="J177" s="613"/>
      <c r="K177" s="614">
        <v>181</v>
      </c>
      <c r="L177" s="613"/>
      <c r="M177" s="613"/>
      <c r="N177" s="613"/>
      <c r="O177" s="613" t="s">
        <v>107</v>
      </c>
      <c r="P177" s="613" t="s">
        <v>107</v>
      </c>
    </row>
    <row r="178" spans="1:16" ht="22.5" x14ac:dyDescent="0.2">
      <c r="A178" s="608">
        <v>61</v>
      </c>
      <c r="B178" s="609" t="s">
        <v>406</v>
      </c>
      <c r="C178" s="610" t="s">
        <v>2768</v>
      </c>
      <c r="D178" s="611" t="s">
        <v>2769</v>
      </c>
      <c r="E178" s="612" t="s">
        <v>575</v>
      </c>
      <c r="F178" s="613">
        <v>6.5000000000000002E-2</v>
      </c>
      <c r="G178" s="614">
        <v>4944.42</v>
      </c>
      <c r="H178" s="613"/>
      <c r="I178" s="613"/>
      <c r="J178" s="613"/>
      <c r="K178" s="614">
        <v>321</v>
      </c>
      <c r="L178" s="613"/>
      <c r="M178" s="613"/>
      <c r="N178" s="613"/>
      <c r="O178" s="613" t="s">
        <v>107</v>
      </c>
      <c r="P178" s="613" t="s">
        <v>107</v>
      </c>
    </row>
    <row r="179" spans="1:16" s="504" customFormat="1" ht="56.25" x14ac:dyDescent="0.2">
      <c r="A179" s="608">
        <v>62</v>
      </c>
      <c r="B179" s="609" t="s">
        <v>407</v>
      </c>
      <c r="C179" s="610" t="s">
        <v>2128</v>
      </c>
      <c r="D179" s="611" t="s">
        <v>2129</v>
      </c>
      <c r="E179" s="612" t="s">
        <v>877</v>
      </c>
      <c r="F179" s="613">
        <v>1.4538</v>
      </c>
      <c r="G179" s="614">
        <v>342.73</v>
      </c>
      <c r="H179" s="614">
        <v>59.21</v>
      </c>
      <c r="I179" s="614">
        <v>9.49</v>
      </c>
      <c r="J179" s="614">
        <v>0.11</v>
      </c>
      <c r="K179" s="614">
        <v>498</v>
      </c>
      <c r="L179" s="614">
        <v>86</v>
      </c>
      <c r="M179" s="614">
        <v>14</v>
      </c>
      <c r="N179" s="613"/>
      <c r="O179" s="613" t="s">
        <v>2781</v>
      </c>
      <c r="P179" s="613" t="s">
        <v>889</v>
      </c>
    </row>
    <row r="180" spans="1:16" s="504" customFormat="1" ht="56.25" x14ac:dyDescent="0.2">
      <c r="A180" s="608">
        <v>63</v>
      </c>
      <c r="B180" s="609" t="s">
        <v>410</v>
      </c>
      <c r="C180" s="610" t="s">
        <v>1630</v>
      </c>
      <c r="D180" s="611" t="s">
        <v>1631</v>
      </c>
      <c r="E180" s="612" t="s">
        <v>877</v>
      </c>
      <c r="F180" s="613">
        <v>0.72689999999999999</v>
      </c>
      <c r="G180" s="614">
        <v>1087.18</v>
      </c>
      <c r="H180" s="614">
        <v>659.44</v>
      </c>
      <c r="I180" s="614">
        <v>2.92</v>
      </c>
      <c r="J180" s="614">
        <v>0.14000000000000001</v>
      </c>
      <c r="K180" s="614">
        <v>790</v>
      </c>
      <c r="L180" s="614">
        <v>479</v>
      </c>
      <c r="M180" s="614">
        <v>2</v>
      </c>
      <c r="N180" s="613"/>
      <c r="O180" s="613" t="s">
        <v>2782</v>
      </c>
      <c r="P180" s="613" t="s">
        <v>889</v>
      </c>
    </row>
    <row r="181" spans="1:16" s="504" customFormat="1" ht="33.75" x14ac:dyDescent="0.2">
      <c r="A181" s="608">
        <v>64</v>
      </c>
      <c r="B181" s="609" t="s">
        <v>411</v>
      </c>
      <c r="C181" s="610" t="s">
        <v>2734</v>
      </c>
      <c r="D181" s="611" t="s">
        <v>2783</v>
      </c>
      <c r="E181" s="612" t="s">
        <v>2736</v>
      </c>
      <c r="F181" s="613">
        <v>1.47</v>
      </c>
      <c r="G181" s="614">
        <v>4254.0200000000004</v>
      </c>
      <c r="H181" s="614">
        <v>318.27</v>
      </c>
      <c r="I181" s="614">
        <v>3704.32</v>
      </c>
      <c r="J181" s="614">
        <v>284.74</v>
      </c>
      <c r="K181" s="614">
        <v>6253</v>
      </c>
      <c r="L181" s="614">
        <v>468</v>
      </c>
      <c r="M181" s="614">
        <v>5445</v>
      </c>
      <c r="N181" s="614">
        <v>419</v>
      </c>
      <c r="O181" s="613" t="s">
        <v>2784</v>
      </c>
      <c r="P181" s="613" t="s">
        <v>2785</v>
      </c>
    </row>
    <row r="182" spans="1:16" s="504" customFormat="1" ht="22.5" x14ac:dyDescent="0.2">
      <c r="A182" s="608">
        <v>65</v>
      </c>
      <c r="B182" s="609" t="s">
        <v>547</v>
      </c>
      <c r="C182" s="610" t="s">
        <v>2361</v>
      </c>
      <c r="D182" s="611" t="s">
        <v>2362</v>
      </c>
      <c r="E182" s="612" t="s">
        <v>367</v>
      </c>
      <c r="F182" s="613">
        <v>1.3260000000000001</v>
      </c>
      <c r="G182" s="614">
        <v>508.67</v>
      </c>
      <c r="H182" s="613"/>
      <c r="I182" s="613"/>
      <c r="J182" s="613"/>
      <c r="K182" s="614">
        <v>674</v>
      </c>
      <c r="L182" s="613"/>
      <c r="M182" s="613"/>
      <c r="N182" s="613"/>
      <c r="O182" s="613" t="s">
        <v>107</v>
      </c>
      <c r="P182" s="613" t="s">
        <v>107</v>
      </c>
    </row>
    <row r="183" spans="1:16" s="504" customFormat="1" ht="22.5" x14ac:dyDescent="0.2">
      <c r="A183" s="608">
        <v>66</v>
      </c>
      <c r="B183" s="609" t="s">
        <v>550</v>
      </c>
      <c r="C183" s="610" t="s">
        <v>2740</v>
      </c>
      <c r="D183" s="611" t="s">
        <v>2741</v>
      </c>
      <c r="E183" s="612" t="s">
        <v>367</v>
      </c>
      <c r="F183" s="613">
        <v>14.0352</v>
      </c>
      <c r="G183" s="614">
        <v>423.71</v>
      </c>
      <c r="H183" s="613"/>
      <c r="I183" s="613"/>
      <c r="J183" s="613"/>
      <c r="K183" s="614">
        <v>5947</v>
      </c>
      <c r="L183" s="613"/>
      <c r="M183" s="613"/>
      <c r="N183" s="613"/>
      <c r="O183" s="613" t="s">
        <v>107</v>
      </c>
      <c r="P183" s="613" t="s">
        <v>107</v>
      </c>
    </row>
    <row r="184" spans="1:16" s="504" customFormat="1" ht="22.5" x14ac:dyDescent="0.2">
      <c r="A184" s="608">
        <v>67</v>
      </c>
      <c r="B184" s="609" t="s">
        <v>551</v>
      </c>
      <c r="C184" s="610" t="s">
        <v>2742</v>
      </c>
      <c r="D184" s="611" t="s">
        <v>2743</v>
      </c>
      <c r="E184" s="612" t="s">
        <v>569</v>
      </c>
      <c r="F184" s="613">
        <v>0.40278000000000003</v>
      </c>
      <c r="G184" s="614">
        <v>8830.9500000000007</v>
      </c>
      <c r="H184" s="614">
        <v>2050.29</v>
      </c>
      <c r="I184" s="614">
        <v>35.049999999999997</v>
      </c>
      <c r="J184" s="614">
        <v>2.13</v>
      </c>
      <c r="K184" s="614">
        <v>3557</v>
      </c>
      <c r="L184" s="614">
        <v>826</v>
      </c>
      <c r="M184" s="614">
        <v>14</v>
      </c>
      <c r="N184" s="614">
        <v>1</v>
      </c>
      <c r="O184" s="613" t="s">
        <v>2786</v>
      </c>
      <c r="P184" s="613" t="s">
        <v>2787</v>
      </c>
    </row>
    <row r="185" spans="1:16" s="504" customFormat="1" ht="45" x14ac:dyDescent="0.2">
      <c r="A185" s="608">
        <v>68</v>
      </c>
      <c r="B185" s="609" t="s">
        <v>846</v>
      </c>
      <c r="C185" s="610" t="s">
        <v>2746</v>
      </c>
      <c r="D185" s="611" t="s">
        <v>2747</v>
      </c>
      <c r="E185" s="612" t="s">
        <v>2748</v>
      </c>
      <c r="F185" s="613">
        <v>0.25287999999999999</v>
      </c>
      <c r="G185" s="614">
        <v>604.73</v>
      </c>
      <c r="H185" s="614">
        <v>207.12</v>
      </c>
      <c r="I185" s="614">
        <v>241.12</v>
      </c>
      <c r="J185" s="613"/>
      <c r="K185" s="614">
        <v>153</v>
      </c>
      <c r="L185" s="614">
        <v>52</v>
      </c>
      <c r="M185" s="614">
        <v>61</v>
      </c>
      <c r="N185" s="613"/>
      <c r="O185" s="613" t="s">
        <v>2788</v>
      </c>
      <c r="P185" s="613" t="s">
        <v>107</v>
      </c>
    </row>
    <row r="186" spans="1:16" s="504" customFormat="1" ht="33.75" x14ac:dyDescent="0.2">
      <c r="A186" s="608">
        <v>69</v>
      </c>
      <c r="B186" s="609" t="s">
        <v>849</v>
      </c>
      <c r="C186" s="610" t="s">
        <v>2750</v>
      </c>
      <c r="D186" s="611" t="s">
        <v>2751</v>
      </c>
      <c r="E186" s="612" t="s">
        <v>1014</v>
      </c>
      <c r="F186" s="613">
        <v>246.76</v>
      </c>
      <c r="G186" s="614">
        <v>56.01</v>
      </c>
      <c r="H186" s="613"/>
      <c r="I186" s="613"/>
      <c r="J186" s="613"/>
      <c r="K186" s="614">
        <v>13821</v>
      </c>
      <c r="L186" s="613"/>
      <c r="M186" s="613"/>
      <c r="N186" s="613"/>
      <c r="O186" s="613" t="s">
        <v>107</v>
      </c>
      <c r="P186" s="613" t="s">
        <v>107</v>
      </c>
    </row>
    <row r="187" spans="1:16" s="504" customFormat="1" ht="33.75" x14ac:dyDescent="0.2">
      <c r="A187" s="608">
        <v>70</v>
      </c>
      <c r="B187" s="609" t="s">
        <v>852</v>
      </c>
      <c r="C187" s="610" t="s">
        <v>2752</v>
      </c>
      <c r="D187" s="611" t="s">
        <v>2753</v>
      </c>
      <c r="E187" s="612" t="s">
        <v>1014</v>
      </c>
      <c r="F187" s="613">
        <v>10.5</v>
      </c>
      <c r="G187" s="614">
        <v>103.38</v>
      </c>
      <c r="H187" s="613"/>
      <c r="I187" s="613"/>
      <c r="J187" s="613"/>
      <c r="K187" s="614">
        <v>1085</v>
      </c>
      <c r="L187" s="613"/>
      <c r="M187" s="613"/>
      <c r="N187" s="613"/>
      <c r="O187" s="613" t="s">
        <v>107</v>
      </c>
      <c r="P187" s="613" t="s">
        <v>107</v>
      </c>
    </row>
    <row r="188" spans="1:16" s="504" customFormat="1" ht="22.5" x14ac:dyDescent="0.2">
      <c r="A188" s="608">
        <v>71</v>
      </c>
      <c r="B188" s="609" t="s">
        <v>854</v>
      </c>
      <c r="C188" s="610" t="s">
        <v>2754</v>
      </c>
      <c r="D188" s="611" t="s">
        <v>2755</v>
      </c>
      <c r="E188" s="612" t="s">
        <v>575</v>
      </c>
      <c r="F188" s="613">
        <v>0.1176</v>
      </c>
      <c r="G188" s="614">
        <v>5723.64</v>
      </c>
      <c r="H188" s="613"/>
      <c r="I188" s="613"/>
      <c r="J188" s="613"/>
      <c r="K188" s="614">
        <v>673</v>
      </c>
      <c r="L188" s="613"/>
      <c r="M188" s="613"/>
      <c r="N188" s="613"/>
      <c r="O188" s="613" t="s">
        <v>107</v>
      </c>
      <c r="P188" s="613" t="s">
        <v>107</v>
      </c>
    </row>
    <row r="189" spans="1:16" ht="33.75" x14ac:dyDescent="0.2">
      <c r="A189" s="608">
        <v>72</v>
      </c>
      <c r="B189" s="609" t="s">
        <v>860</v>
      </c>
      <c r="C189" s="610" t="s">
        <v>2756</v>
      </c>
      <c r="D189" s="611" t="s">
        <v>2757</v>
      </c>
      <c r="E189" s="612" t="s">
        <v>2758</v>
      </c>
      <c r="F189" s="613">
        <v>14.5</v>
      </c>
      <c r="G189" s="614">
        <v>87.2</v>
      </c>
      <c r="H189" s="614">
        <v>63.49</v>
      </c>
      <c r="I189" s="614">
        <v>23.71</v>
      </c>
      <c r="J189" s="614">
        <v>6.91</v>
      </c>
      <c r="K189" s="614">
        <v>1265</v>
      </c>
      <c r="L189" s="614">
        <v>921</v>
      </c>
      <c r="M189" s="614">
        <v>344</v>
      </c>
      <c r="N189" s="614">
        <v>100</v>
      </c>
      <c r="O189" s="613" t="s">
        <v>2965</v>
      </c>
      <c r="P189" s="613" t="s">
        <v>2966</v>
      </c>
    </row>
    <row r="190" spans="1:16" ht="33.75" x14ac:dyDescent="0.2">
      <c r="A190" s="608">
        <v>73</v>
      </c>
      <c r="B190" s="609" t="s">
        <v>863</v>
      </c>
      <c r="C190" s="610" t="s">
        <v>2764</v>
      </c>
      <c r="D190" s="611" t="s">
        <v>2765</v>
      </c>
      <c r="E190" s="612" t="s">
        <v>1014</v>
      </c>
      <c r="F190" s="613">
        <v>1087.5</v>
      </c>
      <c r="G190" s="614">
        <v>19.399999999999999</v>
      </c>
      <c r="H190" s="613"/>
      <c r="I190" s="613"/>
      <c r="J190" s="613"/>
      <c r="K190" s="614">
        <v>21098</v>
      </c>
      <c r="L190" s="613"/>
      <c r="M190" s="613"/>
      <c r="N190" s="613"/>
      <c r="O190" s="613" t="s">
        <v>107</v>
      </c>
      <c r="P190" s="613" t="s">
        <v>107</v>
      </c>
    </row>
    <row r="191" spans="1:16" ht="22.5" x14ac:dyDescent="0.2">
      <c r="A191" s="608">
        <v>74</v>
      </c>
      <c r="B191" s="609" t="s">
        <v>865</v>
      </c>
      <c r="C191" s="610" t="s">
        <v>762</v>
      </c>
      <c r="D191" s="611" t="s">
        <v>763</v>
      </c>
      <c r="E191" s="612" t="s">
        <v>424</v>
      </c>
      <c r="F191" s="613">
        <v>609</v>
      </c>
      <c r="G191" s="614">
        <v>62.48</v>
      </c>
      <c r="H191" s="613"/>
      <c r="I191" s="613"/>
      <c r="J191" s="613"/>
      <c r="K191" s="614">
        <v>38050</v>
      </c>
      <c r="L191" s="613"/>
      <c r="M191" s="613"/>
      <c r="N191" s="613"/>
      <c r="O191" s="613" t="s">
        <v>107</v>
      </c>
      <c r="P191" s="613" t="s">
        <v>107</v>
      </c>
    </row>
    <row r="192" spans="1:16" ht="22.5" x14ac:dyDescent="0.2">
      <c r="A192" s="608">
        <v>75</v>
      </c>
      <c r="B192" s="609" t="s">
        <v>871</v>
      </c>
      <c r="C192" s="610" t="s">
        <v>2431</v>
      </c>
      <c r="D192" s="611" t="s">
        <v>2777</v>
      </c>
      <c r="E192" s="612" t="s">
        <v>2433</v>
      </c>
      <c r="F192" s="613">
        <v>0.2</v>
      </c>
      <c r="G192" s="614">
        <v>46.95</v>
      </c>
      <c r="H192" s="614">
        <v>29.56</v>
      </c>
      <c r="I192" s="614">
        <v>17.39</v>
      </c>
      <c r="J192" s="614">
        <v>3.39</v>
      </c>
      <c r="K192" s="614">
        <v>9</v>
      </c>
      <c r="L192" s="614">
        <v>6</v>
      </c>
      <c r="M192" s="614">
        <v>3</v>
      </c>
      <c r="N192" s="614">
        <v>1</v>
      </c>
      <c r="O192" s="613" t="s">
        <v>2967</v>
      </c>
      <c r="P192" s="613" t="s">
        <v>2968</v>
      </c>
    </row>
    <row r="193" spans="1:16" ht="45" x14ac:dyDescent="0.2">
      <c r="A193" s="608">
        <v>76</v>
      </c>
      <c r="B193" s="609" t="s">
        <v>413</v>
      </c>
      <c r="C193" s="610" t="s">
        <v>2746</v>
      </c>
      <c r="D193" s="611" t="s">
        <v>2747</v>
      </c>
      <c r="E193" s="612" t="s">
        <v>2748</v>
      </c>
      <c r="F193" s="613">
        <v>2.31E-3</v>
      </c>
      <c r="G193" s="614">
        <v>604.73</v>
      </c>
      <c r="H193" s="614">
        <v>207.12</v>
      </c>
      <c r="I193" s="614">
        <v>241.12</v>
      </c>
      <c r="J193" s="613"/>
      <c r="K193" s="614">
        <v>1</v>
      </c>
      <c r="L193" s="613"/>
      <c r="M193" s="614">
        <v>1</v>
      </c>
      <c r="N193" s="613"/>
      <c r="O193" s="613" t="s">
        <v>2969</v>
      </c>
      <c r="P193" s="613" t="s">
        <v>107</v>
      </c>
    </row>
    <row r="194" spans="1:16" ht="33.75" x14ac:dyDescent="0.2">
      <c r="A194" s="608">
        <v>77</v>
      </c>
      <c r="B194" s="609" t="s">
        <v>419</v>
      </c>
      <c r="C194" s="610" t="s">
        <v>2764</v>
      </c>
      <c r="D194" s="611" t="s">
        <v>2765</v>
      </c>
      <c r="E194" s="612" t="s">
        <v>1014</v>
      </c>
      <c r="F194" s="613">
        <v>12.4</v>
      </c>
      <c r="G194" s="614">
        <v>19.399999999999999</v>
      </c>
      <c r="H194" s="613"/>
      <c r="I194" s="613"/>
      <c r="J194" s="613"/>
      <c r="K194" s="614">
        <v>241</v>
      </c>
      <c r="L194" s="613"/>
      <c r="M194" s="613"/>
      <c r="N194" s="613"/>
      <c r="O194" s="613" t="s">
        <v>107</v>
      </c>
      <c r="P194" s="613" t="s">
        <v>107</v>
      </c>
    </row>
    <row r="195" spans="1:16" ht="22.5" x14ac:dyDescent="0.2">
      <c r="A195" s="608">
        <v>78</v>
      </c>
      <c r="B195" s="609" t="s">
        <v>421</v>
      </c>
      <c r="C195" s="610" t="s">
        <v>762</v>
      </c>
      <c r="D195" s="611" t="s">
        <v>763</v>
      </c>
      <c r="E195" s="612" t="s">
        <v>424</v>
      </c>
      <c r="F195" s="613">
        <v>3.8</v>
      </c>
      <c r="G195" s="614">
        <v>62.48</v>
      </c>
      <c r="H195" s="613"/>
      <c r="I195" s="613"/>
      <c r="J195" s="613"/>
      <c r="K195" s="614">
        <v>237</v>
      </c>
      <c r="L195" s="613"/>
      <c r="M195" s="613"/>
      <c r="N195" s="613"/>
      <c r="O195" s="613" t="s">
        <v>107</v>
      </c>
      <c r="P195" s="613" t="s">
        <v>107</v>
      </c>
    </row>
    <row r="196" spans="1:16" ht="22.5" x14ac:dyDescent="0.2">
      <c r="A196" s="608">
        <v>79</v>
      </c>
      <c r="B196" s="609" t="s">
        <v>425</v>
      </c>
      <c r="C196" s="610" t="s">
        <v>2800</v>
      </c>
      <c r="D196" s="611" t="s">
        <v>2801</v>
      </c>
      <c r="E196" s="612" t="s">
        <v>525</v>
      </c>
      <c r="F196" s="613">
        <v>30</v>
      </c>
      <c r="G196" s="614">
        <v>0.2</v>
      </c>
      <c r="H196" s="613"/>
      <c r="I196" s="613"/>
      <c r="J196" s="613"/>
      <c r="K196" s="614">
        <v>6</v>
      </c>
      <c r="L196" s="613"/>
      <c r="M196" s="613"/>
      <c r="N196" s="613"/>
      <c r="O196" s="613" t="s">
        <v>107</v>
      </c>
      <c r="P196" s="613" t="s">
        <v>107</v>
      </c>
    </row>
    <row r="197" spans="1:16" ht="22.5" x14ac:dyDescent="0.2">
      <c r="A197" s="608">
        <v>80</v>
      </c>
      <c r="B197" s="609" t="s">
        <v>428</v>
      </c>
      <c r="C197" s="610" t="s">
        <v>2770</v>
      </c>
      <c r="D197" s="611" t="s">
        <v>2771</v>
      </c>
      <c r="E197" s="612" t="s">
        <v>761</v>
      </c>
      <c r="F197" s="613">
        <v>0.02</v>
      </c>
      <c r="G197" s="614">
        <v>46991.01</v>
      </c>
      <c r="H197" s="614">
        <v>19848.25</v>
      </c>
      <c r="I197" s="614">
        <v>13092.31</v>
      </c>
      <c r="J197" s="614">
        <v>1529.62</v>
      </c>
      <c r="K197" s="614">
        <v>940</v>
      </c>
      <c r="L197" s="614">
        <v>397</v>
      </c>
      <c r="M197" s="614">
        <v>262</v>
      </c>
      <c r="N197" s="614">
        <v>31</v>
      </c>
      <c r="O197" s="613" t="s">
        <v>2970</v>
      </c>
      <c r="P197" s="613" t="s">
        <v>2971</v>
      </c>
    </row>
    <row r="198" spans="1:16" ht="45" x14ac:dyDescent="0.2">
      <c r="A198" s="608">
        <v>81</v>
      </c>
      <c r="B198" s="609" t="s">
        <v>431</v>
      </c>
      <c r="C198" s="610" t="s">
        <v>2746</v>
      </c>
      <c r="D198" s="611" t="s">
        <v>2747</v>
      </c>
      <c r="E198" s="612" t="s">
        <v>2748</v>
      </c>
      <c r="F198" s="613">
        <v>7.1399999999999996E-3</v>
      </c>
      <c r="G198" s="614">
        <v>604.73</v>
      </c>
      <c r="H198" s="614">
        <v>207.12</v>
      </c>
      <c r="I198" s="614">
        <v>241.12</v>
      </c>
      <c r="J198" s="613"/>
      <c r="K198" s="614">
        <v>4</v>
      </c>
      <c r="L198" s="614">
        <v>1</v>
      </c>
      <c r="M198" s="614">
        <v>2</v>
      </c>
      <c r="N198" s="613"/>
      <c r="O198" s="613" t="s">
        <v>2972</v>
      </c>
      <c r="P198" s="613" t="s">
        <v>107</v>
      </c>
    </row>
    <row r="199" spans="1:16" ht="33.75" x14ac:dyDescent="0.2">
      <c r="A199" s="608">
        <v>82</v>
      </c>
      <c r="B199" s="609" t="s">
        <v>432</v>
      </c>
      <c r="C199" s="610" t="s">
        <v>2764</v>
      </c>
      <c r="D199" s="611" t="s">
        <v>2765</v>
      </c>
      <c r="E199" s="612" t="s">
        <v>1014</v>
      </c>
      <c r="F199" s="613">
        <v>38.4</v>
      </c>
      <c r="G199" s="614">
        <v>19.399999999999999</v>
      </c>
      <c r="H199" s="613"/>
      <c r="I199" s="613"/>
      <c r="J199" s="613"/>
      <c r="K199" s="614">
        <v>745</v>
      </c>
      <c r="L199" s="613"/>
      <c r="M199" s="613"/>
      <c r="N199" s="613"/>
      <c r="O199" s="613" t="s">
        <v>107</v>
      </c>
      <c r="P199" s="613" t="s">
        <v>107</v>
      </c>
    </row>
    <row r="200" spans="1:16" ht="22.5" x14ac:dyDescent="0.2">
      <c r="A200" s="608">
        <v>83</v>
      </c>
      <c r="B200" s="609" t="s">
        <v>552</v>
      </c>
      <c r="C200" s="610" t="s">
        <v>762</v>
      </c>
      <c r="D200" s="611" t="s">
        <v>763</v>
      </c>
      <c r="E200" s="612" t="s">
        <v>424</v>
      </c>
      <c r="F200" s="613">
        <v>11.4</v>
      </c>
      <c r="G200" s="614">
        <v>62.48</v>
      </c>
      <c r="H200" s="613"/>
      <c r="I200" s="613"/>
      <c r="J200" s="613"/>
      <c r="K200" s="614">
        <v>712</v>
      </c>
      <c r="L200" s="613"/>
      <c r="M200" s="613"/>
      <c r="N200" s="613"/>
      <c r="O200" s="613" t="s">
        <v>107</v>
      </c>
      <c r="P200" s="613" t="s">
        <v>107</v>
      </c>
    </row>
    <row r="201" spans="1:16" ht="22.5" x14ac:dyDescent="0.2">
      <c r="A201" s="608">
        <v>84</v>
      </c>
      <c r="B201" s="609" t="s">
        <v>555</v>
      </c>
      <c r="C201" s="610" t="s">
        <v>2800</v>
      </c>
      <c r="D201" s="611" t="s">
        <v>2801</v>
      </c>
      <c r="E201" s="612" t="s">
        <v>525</v>
      </c>
      <c r="F201" s="613">
        <v>91</v>
      </c>
      <c r="G201" s="614">
        <v>0.2</v>
      </c>
      <c r="H201" s="613"/>
      <c r="I201" s="613"/>
      <c r="J201" s="613"/>
      <c r="K201" s="614">
        <v>18</v>
      </c>
      <c r="L201" s="613"/>
      <c r="M201" s="613"/>
      <c r="N201" s="613"/>
      <c r="O201" s="613" t="s">
        <v>107</v>
      </c>
      <c r="P201" s="613" t="s">
        <v>107</v>
      </c>
    </row>
    <row r="202" spans="1:16" ht="56.25" x14ac:dyDescent="0.2">
      <c r="A202" s="608">
        <v>85</v>
      </c>
      <c r="B202" s="609" t="s">
        <v>556</v>
      </c>
      <c r="C202" s="610" t="s">
        <v>2128</v>
      </c>
      <c r="D202" s="611" t="s">
        <v>2129</v>
      </c>
      <c r="E202" s="612" t="s">
        <v>877</v>
      </c>
      <c r="F202" s="613">
        <v>1.4134</v>
      </c>
      <c r="G202" s="614">
        <v>342.73</v>
      </c>
      <c r="H202" s="614">
        <v>59.21</v>
      </c>
      <c r="I202" s="614">
        <v>9.49</v>
      </c>
      <c r="J202" s="614">
        <v>0.11</v>
      </c>
      <c r="K202" s="614">
        <v>484</v>
      </c>
      <c r="L202" s="614">
        <v>84</v>
      </c>
      <c r="M202" s="614">
        <v>13</v>
      </c>
      <c r="N202" s="613"/>
      <c r="O202" s="613" t="s">
        <v>2973</v>
      </c>
      <c r="P202" s="613" t="s">
        <v>889</v>
      </c>
    </row>
    <row r="203" spans="1:16" ht="56.25" x14ac:dyDescent="0.2">
      <c r="A203" s="608">
        <v>86</v>
      </c>
      <c r="B203" s="609" t="s">
        <v>559</v>
      </c>
      <c r="C203" s="610" t="s">
        <v>2131</v>
      </c>
      <c r="D203" s="611" t="s">
        <v>2132</v>
      </c>
      <c r="E203" s="612" t="s">
        <v>877</v>
      </c>
      <c r="F203" s="613">
        <v>0.70669999999999999</v>
      </c>
      <c r="G203" s="614">
        <v>350.65</v>
      </c>
      <c r="H203" s="614">
        <v>36.39</v>
      </c>
      <c r="I203" s="614">
        <v>6.28</v>
      </c>
      <c r="J203" s="614">
        <v>0.11</v>
      </c>
      <c r="K203" s="614">
        <v>248</v>
      </c>
      <c r="L203" s="614">
        <v>26</v>
      </c>
      <c r="M203" s="614">
        <v>4</v>
      </c>
      <c r="N203" s="613"/>
      <c r="O203" s="613" t="s">
        <v>2974</v>
      </c>
      <c r="P203" s="613" t="s">
        <v>889</v>
      </c>
    </row>
    <row r="204" spans="1:16" x14ac:dyDescent="0.2">
      <c r="A204" s="646" t="s">
        <v>460</v>
      </c>
      <c r="B204" s="645"/>
      <c r="C204" s="645"/>
      <c r="D204" s="645"/>
      <c r="E204" s="645"/>
      <c r="F204" s="645"/>
      <c r="G204" s="645"/>
      <c r="H204" s="645"/>
      <c r="I204" s="645"/>
      <c r="J204" s="645"/>
      <c r="K204" s="613">
        <v>119396</v>
      </c>
      <c r="L204" s="613">
        <v>4039</v>
      </c>
      <c r="M204" s="613">
        <v>7541</v>
      </c>
      <c r="N204" s="613">
        <v>671</v>
      </c>
      <c r="O204" s="613">
        <v>427.73</v>
      </c>
      <c r="P204" s="613">
        <v>51.63</v>
      </c>
    </row>
    <row r="205" spans="1:16" x14ac:dyDescent="0.2">
      <c r="A205" s="646" t="s">
        <v>461</v>
      </c>
      <c r="B205" s="645"/>
      <c r="C205" s="645"/>
      <c r="D205" s="645"/>
      <c r="E205" s="645"/>
      <c r="F205" s="645"/>
      <c r="G205" s="645"/>
      <c r="H205" s="645"/>
      <c r="I205" s="645"/>
      <c r="J205" s="645"/>
      <c r="K205" s="613">
        <v>4245</v>
      </c>
      <c r="L205" s="613"/>
      <c r="M205" s="613"/>
      <c r="N205" s="613"/>
      <c r="O205" s="613"/>
      <c r="P205" s="613"/>
    </row>
    <row r="206" spans="1:16" x14ac:dyDescent="0.2">
      <c r="A206" s="646" t="s">
        <v>462</v>
      </c>
      <c r="B206" s="645"/>
      <c r="C206" s="645"/>
      <c r="D206" s="645"/>
      <c r="E206" s="645"/>
      <c r="F206" s="645"/>
      <c r="G206" s="645"/>
      <c r="H206" s="645"/>
      <c r="I206" s="645"/>
      <c r="J206" s="645"/>
      <c r="K206" s="613">
        <v>3087</v>
      </c>
      <c r="L206" s="613"/>
      <c r="M206" s="613"/>
      <c r="N206" s="613"/>
      <c r="O206" s="613"/>
      <c r="P206" s="613"/>
    </row>
    <row r="207" spans="1:16" x14ac:dyDescent="0.2">
      <c r="A207" s="644" t="s">
        <v>2443</v>
      </c>
      <c r="B207" s="645"/>
      <c r="C207" s="645"/>
      <c r="D207" s="645"/>
      <c r="E207" s="645"/>
      <c r="F207" s="645"/>
      <c r="G207" s="645"/>
      <c r="H207" s="645"/>
      <c r="I207" s="645"/>
      <c r="J207" s="645"/>
      <c r="K207" s="613"/>
      <c r="L207" s="613"/>
      <c r="M207" s="613"/>
      <c r="N207" s="613"/>
      <c r="O207" s="613"/>
      <c r="P207" s="613"/>
    </row>
    <row r="208" spans="1:16" x14ac:dyDescent="0.2">
      <c r="A208" s="646" t="s">
        <v>1222</v>
      </c>
      <c r="B208" s="645"/>
      <c r="C208" s="645"/>
      <c r="D208" s="645"/>
      <c r="E208" s="645"/>
      <c r="F208" s="645"/>
      <c r="G208" s="645"/>
      <c r="H208" s="645"/>
      <c r="I208" s="645"/>
      <c r="J208" s="645"/>
      <c r="K208" s="613">
        <v>107280</v>
      </c>
      <c r="L208" s="613"/>
      <c r="M208" s="613"/>
      <c r="N208" s="613"/>
      <c r="O208" s="613">
        <v>195.27</v>
      </c>
      <c r="P208" s="613">
        <v>48.25</v>
      </c>
    </row>
    <row r="209" spans="1:16" x14ac:dyDescent="0.2">
      <c r="A209" s="646" t="s">
        <v>2379</v>
      </c>
      <c r="B209" s="645"/>
      <c r="C209" s="645"/>
      <c r="D209" s="645"/>
      <c r="E209" s="645"/>
      <c r="F209" s="645"/>
      <c r="G209" s="645"/>
      <c r="H209" s="645"/>
      <c r="I209" s="645"/>
      <c r="J209" s="645"/>
      <c r="K209" s="613">
        <v>5774</v>
      </c>
      <c r="L209" s="613"/>
      <c r="M209" s="613"/>
      <c r="N209" s="613"/>
      <c r="O209" s="613">
        <v>104.67</v>
      </c>
      <c r="P209" s="613">
        <v>7.0000000000000007E-2</v>
      </c>
    </row>
    <row r="210" spans="1:16" x14ac:dyDescent="0.2">
      <c r="A210" s="646" t="s">
        <v>2444</v>
      </c>
      <c r="B210" s="645"/>
      <c r="C210" s="645"/>
      <c r="D210" s="645"/>
      <c r="E210" s="645"/>
      <c r="F210" s="645"/>
      <c r="G210" s="645"/>
      <c r="H210" s="645"/>
      <c r="I210" s="645"/>
      <c r="J210" s="645"/>
      <c r="K210" s="613">
        <v>4080</v>
      </c>
      <c r="L210" s="613"/>
      <c r="M210" s="613"/>
      <c r="N210" s="613"/>
      <c r="O210" s="613">
        <v>58.2</v>
      </c>
      <c r="P210" s="613">
        <v>3.27</v>
      </c>
    </row>
    <row r="211" spans="1:16" x14ac:dyDescent="0.2">
      <c r="A211" s="646" t="s">
        <v>1526</v>
      </c>
      <c r="B211" s="645"/>
      <c r="C211" s="645"/>
      <c r="D211" s="645"/>
      <c r="E211" s="645"/>
      <c r="F211" s="645"/>
      <c r="G211" s="645"/>
      <c r="H211" s="645"/>
      <c r="I211" s="645"/>
      <c r="J211" s="645"/>
      <c r="K211" s="613">
        <v>1506</v>
      </c>
      <c r="L211" s="613"/>
      <c r="M211" s="613"/>
      <c r="N211" s="613"/>
      <c r="O211" s="613">
        <v>17.940000000000001</v>
      </c>
      <c r="P211" s="613">
        <v>0.03</v>
      </c>
    </row>
    <row r="212" spans="1:16" x14ac:dyDescent="0.2">
      <c r="A212" s="646" t="s">
        <v>465</v>
      </c>
      <c r="B212" s="645"/>
      <c r="C212" s="645"/>
      <c r="D212" s="645"/>
      <c r="E212" s="645"/>
      <c r="F212" s="645"/>
      <c r="G212" s="645"/>
      <c r="H212" s="645"/>
      <c r="I212" s="645"/>
      <c r="J212" s="645"/>
      <c r="K212" s="613">
        <v>8088</v>
      </c>
      <c r="L212" s="613"/>
      <c r="M212" s="613"/>
      <c r="N212" s="613"/>
      <c r="O212" s="613">
        <v>51.65</v>
      </c>
      <c r="P212" s="613">
        <v>0.01</v>
      </c>
    </row>
    <row r="213" spans="1:16" x14ac:dyDescent="0.2">
      <c r="A213" s="646" t="s">
        <v>346</v>
      </c>
      <c r="B213" s="645"/>
      <c r="C213" s="645"/>
      <c r="D213" s="645"/>
      <c r="E213" s="645"/>
      <c r="F213" s="645"/>
      <c r="G213" s="645"/>
      <c r="H213" s="645"/>
      <c r="I213" s="645"/>
      <c r="J213" s="645"/>
      <c r="K213" s="613">
        <v>126728</v>
      </c>
      <c r="L213" s="613"/>
      <c r="M213" s="613"/>
      <c r="N213" s="613"/>
      <c r="O213" s="613">
        <v>427.73</v>
      </c>
      <c r="P213" s="613">
        <v>51.63</v>
      </c>
    </row>
    <row r="214" spans="1:16" x14ac:dyDescent="0.2">
      <c r="A214" s="646" t="s">
        <v>466</v>
      </c>
      <c r="B214" s="645"/>
      <c r="C214" s="645"/>
      <c r="D214" s="645"/>
      <c r="E214" s="645"/>
      <c r="F214" s="645"/>
      <c r="G214" s="645"/>
      <c r="H214" s="645"/>
      <c r="I214" s="645"/>
      <c r="J214" s="645"/>
      <c r="K214" s="613"/>
      <c r="L214" s="613"/>
      <c r="M214" s="613"/>
      <c r="N214" s="613"/>
      <c r="O214" s="613"/>
      <c r="P214" s="613"/>
    </row>
    <row r="215" spans="1:16" x14ac:dyDescent="0.2">
      <c r="A215" s="646" t="s">
        <v>467</v>
      </c>
      <c r="B215" s="645"/>
      <c r="C215" s="645"/>
      <c r="D215" s="645"/>
      <c r="E215" s="645"/>
      <c r="F215" s="645"/>
      <c r="G215" s="645"/>
      <c r="H215" s="645"/>
      <c r="I215" s="645"/>
      <c r="J215" s="645"/>
      <c r="K215" s="613">
        <v>107816</v>
      </c>
      <c r="L215" s="613"/>
      <c r="M215" s="613"/>
      <c r="N215" s="613"/>
      <c r="O215" s="613"/>
      <c r="P215" s="613"/>
    </row>
    <row r="216" spans="1:16" x14ac:dyDescent="0.2">
      <c r="A216" s="646" t="s">
        <v>468</v>
      </c>
      <c r="B216" s="645"/>
      <c r="C216" s="645"/>
      <c r="D216" s="645"/>
      <c r="E216" s="645"/>
      <c r="F216" s="645"/>
      <c r="G216" s="645"/>
      <c r="H216" s="645"/>
      <c r="I216" s="645"/>
      <c r="J216" s="645"/>
      <c r="K216" s="613">
        <v>7541</v>
      </c>
      <c r="L216" s="613"/>
      <c r="M216" s="613"/>
      <c r="N216" s="613"/>
      <c r="O216" s="613"/>
      <c r="P216" s="613"/>
    </row>
    <row r="217" spans="1:16" x14ac:dyDescent="0.2">
      <c r="A217" s="646" t="s">
        <v>469</v>
      </c>
      <c r="B217" s="645"/>
      <c r="C217" s="645"/>
      <c r="D217" s="645"/>
      <c r="E217" s="645"/>
      <c r="F217" s="645"/>
      <c r="G217" s="645"/>
      <c r="H217" s="645"/>
      <c r="I217" s="645"/>
      <c r="J217" s="645"/>
      <c r="K217" s="613">
        <v>4710</v>
      </c>
      <c r="L217" s="613"/>
      <c r="M217" s="613"/>
      <c r="N217" s="613"/>
      <c r="O217" s="613"/>
      <c r="P217" s="613"/>
    </row>
    <row r="218" spans="1:16" x14ac:dyDescent="0.2">
      <c r="A218" s="646" t="s">
        <v>470</v>
      </c>
      <c r="B218" s="645"/>
      <c r="C218" s="645"/>
      <c r="D218" s="645"/>
      <c r="E218" s="645"/>
      <c r="F218" s="645"/>
      <c r="G218" s="645"/>
      <c r="H218" s="645"/>
      <c r="I218" s="645"/>
      <c r="J218" s="645"/>
      <c r="K218" s="613">
        <v>4245</v>
      </c>
      <c r="L218" s="613"/>
      <c r="M218" s="613"/>
      <c r="N218" s="613"/>
      <c r="O218" s="613"/>
      <c r="P218" s="613"/>
    </row>
    <row r="219" spans="1:16" x14ac:dyDescent="0.2">
      <c r="A219" s="646" t="s">
        <v>471</v>
      </c>
      <c r="B219" s="645"/>
      <c r="C219" s="645"/>
      <c r="D219" s="645"/>
      <c r="E219" s="645"/>
      <c r="F219" s="645"/>
      <c r="G219" s="645"/>
      <c r="H219" s="645"/>
      <c r="I219" s="645"/>
      <c r="J219" s="645"/>
      <c r="K219" s="613">
        <v>3087</v>
      </c>
      <c r="L219" s="613"/>
      <c r="M219" s="613"/>
      <c r="N219" s="613"/>
      <c r="O219" s="613"/>
      <c r="P219" s="613"/>
    </row>
    <row r="220" spans="1:16" x14ac:dyDescent="0.2">
      <c r="A220" s="644" t="s">
        <v>2445</v>
      </c>
      <c r="B220" s="645"/>
      <c r="C220" s="645"/>
      <c r="D220" s="645"/>
      <c r="E220" s="645"/>
      <c r="F220" s="645"/>
      <c r="G220" s="645"/>
      <c r="H220" s="645"/>
      <c r="I220" s="645"/>
      <c r="J220" s="645"/>
      <c r="K220" s="615">
        <v>126728</v>
      </c>
      <c r="L220" s="613"/>
      <c r="M220" s="613"/>
      <c r="N220" s="613"/>
      <c r="O220" s="615">
        <v>427.73</v>
      </c>
      <c r="P220" s="615">
        <v>51.63</v>
      </c>
    </row>
    <row r="221" spans="1:16" x14ac:dyDescent="0.2">
      <c r="A221" s="648" t="s">
        <v>345</v>
      </c>
      <c r="B221" s="649"/>
      <c r="C221" s="649"/>
      <c r="D221" s="649"/>
      <c r="E221" s="649"/>
      <c r="F221" s="649"/>
      <c r="G221" s="649"/>
      <c r="H221" s="649"/>
      <c r="I221" s="649"/>
      <c r="J221" s="649"/>
      <c r="K221" s="649"/>
      <c r="L221" s="649"/>
      <c r="M221" s="649"/>
      <c r="N221" s="649"/>
      <c r="O221" s="649"/>
      <c r="P221" s="649"/>
    </row>
    <row r="222" spans="1:16" x14ac:dyDescent="0.2">
      <c r="A222" s="646" t="s">
        <v>473</v>
      </c>
      <c r="B222" s="645"/>
      <c r="C222" s="645"/>
      <c r="D222" s="645"/>
      <c r="E222" s="645"/>
      <c r="F222" s="645"/>
      <c r="G222" s="645"/>
      <c r="H222" s="645"/>
      <c r="I222" s="645"/>
      <c r="J222" s="645"/>
      <c r="K222" s="613">
        <v>222450</v>
      </c>
      <c r="L222" s="613">
        <v>10258</v>
      </c>
      <c r="M222" s="613">
        <v>15562</v>
      </c>
      <c r="N222" s="613">
        <v>1549</v>
      </c>
      <c r="O222" s="613">
        <v>1154.1300000000001</v>
      </c>
      <c r="P222" s="613">
        <v>119.93</v>
      </c>
    </row>
    <row r="223" spans="1:16" x14ac:dyDescent="0.2">
      <c r="A223" s="646" t="s">
        <v>461</v>
      </c>
      <c r="B223" s="645"/>
      <c r="C223" s="645"/>
      <c r="D223" s="645"/>
      <c r="E223" s="645"/>
      <c r="F223" s="645"/>
      <c r="G223" s="645"/>
      <c r="H223" s="645"/>
      <c r="I223" s="645"/>
      <c r="J223" s="645"/>
      <c r="K223" s="613">
        <v>12638</v>
      </c>
      <c r="L223" s="613"/>
      <c r="M223" s="613"/>
      <c r="N223" s="613"/>
      <c r="O223" s="613"/>
      <c r="P223" s="613"/>
    </row>
    <row r="224" spans="1:16" x14ac:dyDescent="0.2">
      <c r="A224" s="646" t="s">
        <v>462</v>
      </c>
      <c r="B224" s="645"/>
      <c r="C224" s="645"/>
      <c r="D224" s="645"/>
      <c r="E224" s="645"/>
      <c r="F224" s="645"/>
      <c r="G224" s="645"/>
      <c r="H224" s="645"/>
      <c r="I224" s="645"/>
      <c r="J224" s="645"/>
      <c r="K224" s="613">
        <v>8231</v>
      </c>
      <c r="L224" s="613"/>
      <c r="M224" s="613"/>
      <c r="N224" s="613"/>
      <c r="O224" s="613"/>
      <c r="P224" s="613"/>
    </row>
    <row r="225" spans="1:16" x14ac:dyDescent="0.2">
      <c r="A225" s="644" t="s">
        <v>474</v>
      </c>
      <c r="B225" s="645"/>
      <c r="C225" s="645"/>
      <c r="D225" s="645"/>
      <c r="E225" s="645"/>
      <c r="F225" s="645"/>
      <c r="G225" s="645"/>
      <c r="H225" s="645"/>
      <c r="I225" s="645"/>
      <c r="J225" s="645"/>
      <c r="K225" s="613"/>
      <c r="L225" s="613"/>
      <c r="M225" s="613"/>
      <c r="N225" s="613"/>
      <c r="O225" s="613"/>
      <c r="P225" s="613"/>
    </row>
    <row r="226" spans="1:16" x14ac:dyDescent="0.2">
      <c r="A226" s="646" t="s">
        <v>2259</v>
      </c>
      <c r="B226" s="645"/>
      <c r="C226" s="645"/>
      <c r="D226" s="645"/>
      <c r="E226" s="645"/>
      <c r="F226" s="645"/>
      <c r="G226" s="645"/>
      <c r="H226" s="645"/>
      <c r="I226" s="645"/>
      <c r="J226" s="645"/>
      <c r="K226" s="613">
        <v>97226</v>
      </c>
      <c r="L226" s="613"/>
      <c r="M226" s="613"/>
      <c r="N226" s="613"/>
      <c r="O226" s="613">
        <v>408.73</v>
      </c>
      <c r="P226" s="613">
        <v>63.19</v>
      </c>
    </row>
    <row r="227" spans="1:16" x14ac:dyDescent="0.2">
      <c r="A227" s="646" t="s">
        <v>1224</v>
      </c>
      <c r="B227" s="645"/>
      <c r="C227" s="645"/>
      <c r="D227" s="645"/>
      <c r="E227" s="645"/>
      <c r="F227" s="645"/>
      <c r="G227" s="645"/>
      <c r="H227" s="645"/>
      <c r="I227" s="645"/>
      <c r="J227" s="645"/>
      <c r="K227" s="613">
        <v>5934</v>
      </c>
      <c r="L227" s="613"/>
      <c r="M227" s="613"/>
      <c r="N227" s="613"/>
      <c r="O227" s="613"/>
      <c r="P227" s="613"/>
    </row>
    <row r="228" spans="1:16" x14ac:dyDescent="0.2">
      <c r="A228" s="646" t="s">
        <v>2258</v>
      </c>
      <c r="B228" s="645"/>
      <c r="C228" s="645"/>
      <c r="D228" s="645"/>
      <c r="E228" s="645"/>
      <c r="F228" s="645"/>
      <c r="G228" s="645"/>
      <c r="H228" s="645"/>
      <c r="I228" s="645"/>
      <c r="J228" s="645"/>
      <c r="K228" s="613">
        <v>2433</v>
      </c>
      <c r="L228" s="613"/>
      <c r="M228" s="613"/>
      <c r="N228" s="613"/>
      <c r="O228" s="613">
        <v>141.57</v>
      </c>
      <c r="P228" s="613"/>
    </row>
    <row r="229" spans="1:16" x14ac:dyDescent="0.2">
      <c r="A229" s="646" t="s">
        <v>464</v>
      </c>
      <c r="B229" s="645"/>
      <c r="C229" s="645"/>
      <c r="D229" s="645"/>
      <c r="E229" s="645"/>
      <c r="F229" s="645"/>
      <c r="G229" s="645"/>
      <c r="H229" s="645"/>
      <c r="I229" s="645"/>
      <c r="J229" s="645"/>
      <c r="K229" s="613">
        <v>478</v>
      </c>
      <c r="L229" s="613"/>
      <c r="M229" s="613"/>
      <c r="N229" s="613"/>
      <c r="O229" s="613">
        <v>2.1800000000000002</v>
      </c>
      <c r="P229" s="613">
        <v>0.25</v>
      </c>
    </row>
    <row r="230" spans="1:16" x14ac:dyDescent="0.2">
      <c r="A230" s="646" t="s">
        <v>2379</v>
      </c>
      <c r="B230" s="645"/>
      <c r="C230" s="645"/>
      <c r="D230" s="645"/>
      <c r="E230" s="645"/>
      <c r="F230" s="645"/>
      <c r="G230" s="645"/>
      <c r="H230" s="645"/>
      <c r="I230" s="645"/>
      <c r="J230" s="645"/>
      <c r="K230" s="613">
        <v>7539</v>
      </c>
      <c r="L230" s="613"/>
      <c r="M230" s="613"/>
      <c r="N230" s="613"/>
      <c r="O230" s="613">
        <v>109.77</v>
      </c>
      <c r="P230" s="613">
        <v>0.59</v>
      </c>
    </row>
    <row r="231" spans="1:16" x14ac:dyDescent="0.2">
      <c r="A231" s="646" t="s">
        <v>2421</v>
      </c>
      <c r="B231" s="645"/>
      <c r="C231" s="645"/>
      <c r="D231" s="645"/>
      <c r="E231" s="645"/>
      <c r="F231" s="645"/>
      <c r="G231" s="645"/>
      <c r="H231" s="645"/>
      <c r="I231" s="645"/>
      <c r="J231" s="645"/>
      <c r="K231" s="613">
        <v>393</v>
      </c>
      <c r="L231" s="613"/>
      <c r="M231" s="613"/>
      <c r="N231" s="613"/>
      <c r="O231" s="613"/>
      <c r="P231" s="613">
        <v>4.34</v>
      </c>
    </row>
    <row r="232" spans="1:16" x14ac:dyDescent="0.2">
      <c r="A232" s="646" t="s">
        <v>2731</v>
      </c>
      <c r="B232" s="645"/>
      <c r="C232" s="645"/>
      <c r="D232" s="645"/>
      <c r="E232" s="645"/>
      <c r="F232" s="645"/>
      <c r="G232" s="645"/>
      <c r="H232" s="645"/>
      <c r="I232" s="645"/>
      <c r="J232" s="645"/>
      <c r="K232" s="613">
        <v>8362</v>
      </c>
      <c r="L232" s="613"/>
      <c r="M232" s="613"/>
      <c r="N232" s="613"/>
      <c r="O232" s="613">
        <v>168.82</v>
      </c>
      <c r="P232" s="613"/>
    </row>
    <row r="233" spans="1:16" x14ac:dyDescent="0.2">
      <c r="A233" s="646" t="s">
        <v>1222</v>
      </c>
      <c r="B233" s="645"/>
      <c r="C233" s="645"/>
      <c r="D233" s="645"/>
      <c r="E233" s="645"/>
      <c r="F233" s="645"/>
      <c r="G233" s="645"/>
      <c r="H233" s="645"/>
      <c r="I233" s="645"/>
      <c r="J233" s="645"/>
      <c r="K233" s="613">
        <v>107280</v>
      </c>
      <c r="L233" s="613"/>
      <c r="M233" s="613"/>
      <c r="N233" s="613"/>
      <c r="O233" s="613">
        <v>195.27</v>
      </c>
      <c r="P233" s="613">
        <v>48.25</v>
      </c>
    </row>
    <row r="234" spans="1:16" x14ac:dyDescent="0.2">
      <c r="A234" s="646" t="s">
        <v>2444</v>
      </c>
      <c r="B234" s="645"/>
      <c r="C234" s="645"/>
      <c r="D234" s="645"/>
      <c r="E234" s="645"/>
      <c r="F234" s="645"/>
      <c r="G234" s="645"/>
      <c r="H234" s="645"/>
      <c r="I234" s="645"/>
      <c r="J234" s="645"/>
      <c r="K234" s="613">
        <v>4080</v>
      </c>
      <c r="L234" s="613"/>
      <c r="M234" s="613"/>
      <c r="N234" s="613"/>
      <c r="O234" s="613">
        <v>58.2</v>
      </c>
      <c r="P234" s="613">
        <v>3.27</v>
      </c>
    </row>
    <row r="235" spans="1:16" x14ac:dyDescent="0.2">
      <c r="A235" s="646" t="s">
        <v>1526</v>
      </c>
      <c r="B235" s="645"/>
      <c r="C235" s="645"/>
      <c r="D235" s="645"/>
      <c r="E235" s="645"/>
      <c r="F235" s="645"/>
      <c r="G235" s="645"/>
      <c r="H235" s="645"/>
      <c r="I235" s="645"/>
      <c r="J235" s="645"/>
      <c r="K235" s="613">
        <v>1506</v>
      </c>
      <c r="L235" s="613"/>
      <c r="M235" s="613"/>
      <c r="N235" s="613"/>
      <c r="O235" s="613">
        <v>17.940000000000001</v>
      </c>
      <c r="P235" s="613">
        <v>0.03</v>
      </c>
    </row>
    <row r="236" spans="1:16" x14ac:dyDescent="0.2">
      <c r="A236" s="646" t="s">
        <v>465</v>
      </c>
      <c r="B236" s="645"/>
      <c r="C236" s="645"/>
      <c r="D236" s="645"/>
      <c r="E236" s="645"/>
      <c r="F236" s="645"/>
      <c r="G236" s="645"/>
      <c r="H236" s="645"/>
      <c r="I236" s="645"/>
      <c r="J236" s="645"/>
      <c r="K236" s="613">
        <v>8088</v>
      </c>
      <c r="L236" s="613"/>
      <c r="M236" s="613"/>
      <c r="N236" s="613"/>
      <c r="O236" s="613">
        <v>51.65</v>
      </c>
      <c r="P236" s="613">
        <v>0.01</v>
      </c>
    </row>
    <row r="237" spans="1:16" x14ac:dyDescent="0.2">
      <c r="A237" s="646" t="s">
        <v>346</v>
      </c>
      <c r="B237" s="645"/>
      <c r="C237" s="645"/>
      <c r="D237" s="645"/>
      <c r="E237" s="645"/>
      <c r="F237" s="645"/>
      <c r="G237" s="645"/>
      <c r="H237" s="645"/>
      <c r="I237" s="645"/>
      <c r="J237" s="645"/>
      <c r="K237" s="613">
        <v>243319</v>
      </c>
      <c r="L237" s="613"/>
      <c r="M237" s="613"/>
      <c r="N237" s="613"/>
      <c r="O237" s="613">
        <v>1154.1300000000001</v>
      </c>
      <c r="P237" s="613">
        <v>119.93</v>
      </c>
    </row>
    <row r="238" spans="1:16" x14ac:dyDescent="0.2">
      <c r="A238" s="646" t="s">
        <v>466</v>
      </c>
      <c r="B238" s="645"/>
      <c r="C238" s="645"/>
      <c r="D238" s="645"/>
      <c r="E238" s="645"/>
      <c r="F238" s="645"/>
      <c r="G238" s="645"/>
      <c r="H238" s="645"/>
      <c r="I238" s="645"/>
      <c r="J238" s="645"/>
      <c r="K238" s="613"/>
      <c r="L238" s="613"/>
      <c r="M238" s="613"/>
      <c r="N238" s="613"/>
      <c r="O238" s="613"/>
      <c r="P238" s="613"/>
    </row>
    <row r="239" spans="1:16" x14ac:dyDescent="0.2">
      <c r="A239" s="646" t="s">
        <v>467</v>
      </c>
      <c r="B239" s="645"/>
      <c r="C239" s="645"/>
      <c r="D239" s="645"/>
      <c r="E239" s="645"/>
      <c r="F239" s="645"/>
      <c r="G239" s="645"/>
      <c r="H239" s="645"/>
      <c r="I239" s="645"/>
      <c r="J239" s="645"/>
      <c r="K239" s="613">
        <v>196630</v>
      </c>
      <c r="L239" s="613"/>
      <c r="M239" s="613"/>
      <c r="N239" s="613"/>
      <c r="O239" s="613"/>
      <c r="P239" s="613"/>
    </row>
    <row r="240" spans="1:16" x14ac:dyDescent="0.2">
      <c r="A240" s="646" t="s">
        <v>468</v>
      </c>
      <c r="B240" s="645"/>
      <c r="C240" s="645"/>
      <c r="D240" s="645"/>
      <c r="E240" s="645"/>
      <c r="F240" s="645"/>
      <c r="G240" s="645"/>
      <c r="H240" s="645"/>
      <c r="I240" s="645"/>
      <c r="J240" s="645"/>
      <c r="K240" s="613">
        <v>15562</v>
      </c>
      <c r="L240" s="613"/>
      <c r="M240" s="613"/>
      <c r="N240" s="613"/>
      <c r="O240" s="613"/>
      <c r="P240" s="613"/>
    </row>
    <row r="241" spans="1:16" x14ac:dyDescent="0.2">
      <c r="A241" s="646" t="s">
        <v>469</v>
      </c>
      <c r="B241" s="645"/>
      <c r="C241" s="645"/>
      <c r="D241" s="645"/>
      <c r="E241" s="645"/>
      <c r="F241" s="645"/>
      <c r="G241" s="645"/>
      <c r="H241" s="645"/>
      <c r="I241" s="645"/>
      <c r="J241" s="645"/>
      <c r="K241" s="613">
        <v>11807</v>
      </c>
      <c r="L241" s="613"/>
      <c r="M241" s="613"/>
      <c r="N241" s="613"/>
      <c r="O241" s="613"/>
      <c r="P241" s="613"/>
    </row>
    <row r="242" spans="1:16" x14ac:dyDescent="0.2">
      <c r="A242" s="646" t="s">
        <v>470</v>
      </c>
      <c r="B242" s="645"/>
      <c r="C242" s="645"/>
      <c r="D242" s="645"/>
      <c r="E242" s="645"/>
      <c r="F242" s="645"/>
      <c r="G242" s="645"/>
      <c r="H242" s="645"/>
      <c r="I242" s="645"/>
      <c r="J242" s="645"/>
      <c r="K242" s="613">
        <v>12638</v>
      </c>
      <c r="L242" s="613"/>
      <c r="M242" s="613"/>
      <c r="N242" s="613"/>
      <c r="O242" s="613"/>
      <c r="P242" s="613"/>
    </row>
    <row r="243" spans="1:16" x14ac:dyDescent="0.2">
      <c r="A243" s="646" t="s">
        <v>471</v>
      </c>
      <c r="B243" s="645"/>
      <c r="C243" s="645"/>
      <c r="D243" s="645"/>
      <c r="E243" s="645"/>
      <c r="F243" s="645"/>
      <c r="G243" s="645"/>
      <c r="H243" s="645"/>
      <c r="I243" s="645"/>
      <c r="J243" s="645"/>
      <c r="K243" s="613">
        <v>8231</v>
      </c>
      <c r="L243" s="613"/>
      <c r="M243" s="613"/>
      <c r="N243" s="613"/>
      <c r="O243" s="613"/>
      <c r="P243" s="613"/>
    </row>
    <row r="244" spans="1:16" x14ac:dyDescent="0.2">
      <c r="A244" s="646" t="s">
        <v>2980</v>
      </c>
      <c r="B244" s="645"/>
      <c r="C244" s="645"/>
      <c r="D244" s="645"/>
      <c r="E244" s="645"/>
      <c r="F244" s="645"/>
      <c r="G244" s="645"/>
      <c r="H244" s="645"/>
      <c r="I244" s="645"/>
      <c r="J244" s="645"/>
      <c r="K244" s="613">
        <v>1693500</v>
      </c>
      <c r="L244" s="613"/>
      <c r="M244" s="613"/>
      <c r="N244" s="613"/>
      <c r="O244" s="613"/>
      <c r="P244" s="613"/>
    </row>
    <row r="245" spans="1:16" x14ac:dyDescent="0.2">
      <c r="A245" s="644" t="s">
        <v>350</v>
      </c>
      <c r="B245" s="645"/>
      <c r="C245" s="645"/>
      <c r="D245" s="645"/>
      <c r="E245" s="645"/>
      <c r="F245" s="645"/>
      <c r="G245" s="645"/>
      <c r="H245" s="645"/>
      <c r="I245" s="645"/>
      <c r="J245" s="645"/>
      <c r="K245" s="615">
        <v>1693500</v>
      </c>
      <c r="L245" s="613"/>
      <c r="M245" s="613"/>
      <c r="N245" s="613"/>
      <c r="O245" s="615">
        <v>1154.1300000000001</v>
      </c>
      <c r="P245" s="615">
        <v>119.93</v>
      </c>
    </row>
    <row r="246" spans="1:16" s="600" customFormat="1" x14ac:dyDescent="0.2">
      <c r="A246" s="646" t="s">
        <v>348</v>
      </c>
      <c r="B246" s="645"/>
      <c r="C246" s="645"/>
      <c r="D246" s="645"/>
      <c r="E246" s="645"/>
      <c r="F246" s="645"/>
      <c r="G246" s="645"/>
      <c r="H246" s="645"/>
      <c r="I246" s="645"/>
      <c r="J246" s="645"/>
      <c r="K246" s="61">
        <f>ROUND(K245*1.1532377,2)</f>
        <v>1953008.04</v>
      </c>
      <c r="L246" s="607"/>
      <c r="M246" s="607"/>
      <c r="N246" s="607"/>
      <c r="O246" s="607"/>
      <c r="P246" s="607"/>
    </row>
    <row r="247" spans="1:16" s="600" customFormat="1" x14ac:dyDescent="0.2">
      <c r="A247" s="646" t="s">
        <v>349</v>
      </c>
      <c r="B247" s="645"/>
      <c r="C247" s="645"/>
      <c r="D247" s="645"/>
      <c r="E247" s="645"/>
      <c r="F247" s="645"/>
      <c r="G247" s="645"/>
      <c r="H247" s="645"/>
      <c r="I247" s="645"/>
      <c r="J247" s="645"/>
      <c r="K247" s="61">
        <f>ROUND(K246*0.845,2)</f>
        <v>1650291.79</v>
      </c>
      <c r="L247" s="607"/>
      <c r="M247" s="607"/>
      <c r="N247" s="607"/>
      <c r="O247" s="607"/>
      <c r="P247" s="607"/>
    </row>
    <row r="248" spans="1:16" s="600" customFormat="1" x14ac:dyDescent="0.2">
      <c r="A248" s="644" t="s">
        <v>48</v>
      </c>
      <c r="B248" s="645"/>
      <c r="C248" s="645"/>
      <c r="D248" s="645"/>
      <c r="E248" s="645"/>
      <c r="F248" s="645"/>
      <c r="G248" s="645"/>
      <c r="H248" s="645"/>
      <c r="I248" s="645"/>
      <c r="J248" s="645"/>
      <c r="K248" s="61">
        <f>ROUND(K247*0.2,2)</f>
        <v>330058.36</v>
      </c>
      <c r="L248" s="607"/>
      <c r="M248" s="607"/>
      <c r="N248" s="607"/>
      <c r="O248" s="607"/>
      <c r="P248" s="607"/>
    </row>
    <row r="249" spans="1:16" s="600" customFormat="1" x14ac:dyDescent="0.2">
      <c r="A249" s="644" t="s">
        <v>514</v>
      </c>
      <c r="B249" s="645"/>
      <c r="C249" s="645"/>
      <c r="D249" s="645"/>
      <c r="E249" s="645"/>
      <c r="F249" s="645"/>
      <c r="G249" s="645"/>
      <c r="H249" s="645"/>
      <c r="I249" s="645"/>
      <c r="J249" s="645"/>
      <c r="K249" s="61">
        <f>K247+K248</f>
        <v>1980350.15</v>
      </c>
      <c r="L249" s="607"/>
      <c r="M249" s="607"/>
      <c r="N249" s="607"/>
      <c r="O249" s="607"/>
      <c r="P249" s="607"/>
    </row>
    <row r="250" spans="1:16" s="600" customFormat="1" x14ac:dyDescent="0.2">
      <c r="A250" s="606"/>
      <c r="B250" s="605"/>
      <c r="C250" s="601"/>
      <c r="D250" s="602"/>
      <c r="E250" s="603"/>
      <c r="F250" s="604"/>
      <c r="G250" s="604"/>
      <c r="H250" s="604"/>
      <c r="I250" s="604"/>
      <c r="J250" s="604"/>
      <c r="K250" s="604"/>
      <c r="L250" s="604"/>
      <c r="M250" s="604"/>
      <c r="N250" s="604"/>
      <c r="O250" s="604"/>
      <c r="P250" s="604"/>
    </row>
    <row r="251" spans="1:16" s="600" customFormat="1" x14ac:dyDescent="0.2">
      <c r="A251" s="606"/>
      <c r="B251" s="122" t="s">
        <v>506</v>
      </c>
      <c r="C251" s="123"/>
      <c r="D251" s="124"/>
      <c r="E251" s="599"/>
      <c r="F251" s="599"/>
      <c r="G251" s="599"/>
      <c r="H251" s="599"/>
      <c r="I251" s="599"/>
      <c r="J251" s="599"/>
      <c r="K251" s="599"/>
      <c r="L251" s="599"/>
      <c r="M251" s="599"/>
      <c r="N251" s="604"/>
      <c r="O251" s="604"/>
      <c r="P251" s="604"/>
    </row>
    <row r="252" spans="1:16" s="600" customFormat="1" x14ac:dyDescent="0.2">
      <c r="A252" s="606"/>
      <c r="B252" s="122"/>
      <c r="C252" s="123"/>
      <c r="D252" s="124"/>
      <c r="E252" s="599"/>
      <c r="F252" s="599"/>
      <c r="G252" s="599"/>
      <c r="H252" s="599"/>
      <c r="I252" s="599"/>
      <c r="J252" s="599"/>
      <c r="K252" s="599"/>
      <c r="L252" s="599"/>
      <c r="M252" s="599"/>
      <c r="N252" s="604"/>
      <c r="O252" s="604"/>
      <c r="P252" s="604"/>
    </row>
    <row r="253" spans="1:16" s="600" customFormat="1" x14ac:dyDescent="0.2">
      <c r="A253" s="606"/>
      <c r="B253" s="122" t="s">
        <v>505</v>
      </c>
      <c r="C253" s="123"/>
      <c r="D253" s="124"/>
      <c r="E253" s="599"/>
      <c r="F253" s="599"/>
      <c r="G253" s="599"/>
      <c r="H253" s="599"/>
      <c r="I253" s="599"/>
      <c r="J253" s="599"/>
      <c r="K253" s="599"/>
      <c r="L253" s="599"/>
      <c r="M253" s="599"/>
      <c r="N253" s="604"/>
      <c r="O253" s="604"/>
      <c r="P253" s="604"/>
    </row>
  </sheetData>
  <mergeCells count="182">
    <mergeCell ref="O18:P18"/>
    <mergeCell ref="B21:P21"/>
    <mergeCell ref="M13:P13"/>
    <mergeCell ref="M14:P14"/>
    <mergeCell ref="I16:J17"/>
    <mergeCell ref="K16:L17"/>
    <mergeCell ref="M16:P16"/>
    <mergeCell ref="M17:N17"/>
    <mergeCell ref="O17:P17"/>
    <mergeCell ref="N25:N26"/>
    <mergeCell ref="K23:N23"/>
    <mergeCell ref="O23:O26"/>
    <mergeCell ref="P23:P26"/>
    <mergeCell ref="L25:L26"/>
    <mergeCell ref="M25:M26"/>
    <mergeCell ref="K24:K26"/>
    <mergeCell ref="L24:N24"/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B10:G12"/>
    <mergeCell ref="M10:P10"/>
    <mergeCell ref="M11:P11"/>
    <mergeCell ref="M12:P12"/>
    <mergeCell ref="I18:J18"/>
    <mergeCell ref="K18:L18"/>
    <mergeCell ref="M18:N18"/>
    <mergeCell ref="H25:H26"/>
    <mergeCell ref="I25:I26"/>
    <mergeCell ref="J25:J26"/>
    <mergeCell ref="A23:B23"/>
    <mergeCell ref="C23:C26"/>
    <mergeCell ref="D23:D26"/>
    <mergeCell ref="E23:E26"/>
    <mergeCell ref="F23:F26"/>
    <mergeCell ref="G23:J23"/>
    <mergeCell ref="A24:A26"/>
    <mergeCell ref="B24:B26"/>
    <mergeCell ref="G24:G26"/>
    <mergeCell ref="H24:J24"/>
    <mergeCell ref="A236:J236"/>
    <mergeCell ref="A237:J237"/>
    <mergeCell ref="A238:J238"/>
    <mergeCell ref="A239:J239"/>
    <mergeCell ref="A240:J240"/>
    <mergeCell ref="A51:J51"/>
    <mergeCell ref="A52:J52"/>
    <mergeCell ref="A53:J53"/>
    <mergeCell ref="A110:J110"/>
    <mergeCell ref="A111:J111"/>
    <mergeCell ref="A112:P112"/>
    <mergeCell ref="A121:J121"/>
    <mergeCell ref="A145:J145"/>
    <mergeCell ref="A146:J146"/>
    <mergeCell ref="A147:J147"/>
    <mergeCell ref="A148:J148"/>
    <mergeCell ref="A139:J139"/>
    <mergeCell ref="A140:J140"/>
    <mergeCell ref="A141:J141"/>
    <mergeCell ref="A231:J231"/>
    <mergeCell ref="A232:J232"/>
    <mergeCell ref="A233:J233"/>
    <mergeCell ref="A234:J234"/>
    <mergeCell ref="A235:J235"/>
    <mergeCell ref="A226:J226"/>
    <mergeCell ref="A227:J227"/>
    <mergeCell ref="A228:J228"/>
    <mergeCell ref="A229:J229"/>
    <mergeCell ref="A230:J230"/>
    <mergeCell ref="A221:P221"/>
    <mergeCell ref="A222:J222"/>
    <mergeCell ref="A223:J223"/>
    <mergeCell ref="A224:J224"/>
    <mergeCell ref="A225:J225"/>
    <mergeCell ref="A207:J207"/>
    <mergeCell ref="A208:J208"/>
    <mergeCell ref="A209:J209"/>
    <mergeCell ref="A210:J210"/>
    <mergeCell ref="A149:J149"/>
    <mergeCell ref="A150:P150"/>
    <mergeCell ref="A151:P151"/>
    <mergeCell ref="A204:J204"/>
    <mergeCell ref="A205:J205"/>
    <mergeCell ref="A74:J74"/>
    <mergeCell ref="A75:J75"/>
    <mergeCell ref="A76:J76"/>
    <mergeCell ref="A56:J56"/>
    <mergeCell ref="A57:J57"/>
    <mergeCell ref="A58:J58"/>
    <mergeCell ref="A59:J59"/>
    <mergeCell ref="A60:J60"/>
    <mergeCell ref="A206:J206"/>
    <mergeCell ref="A144:J144"/>
    <mergeCell ref="A142:J142"/>
    <mergeCell ref="A143:J143"/>
    <mergeCell ref="A77:J77"/>
    <mergeCell ref="A78:J78"/>
    <mergeCell ref="A79:J79"/>
    <mergeCell ref="A80:J80"/>
    <mergeCell ref="A81:J81"/>
    <mergeCell ref="A133:J133"/>
    <mergeCell ref="A134:J134"/>
    <mergeCell ref="A28:P28"/>
    <mergeCell ref="A33:J33"/>
    <mergeCell ref="A34:J34"/>
    <mergeCell ref="A35:J35"/>
    <mergeCell ref="A36:J36"/>
    <mergeCell ref="A37:J37"/>
    <mergeCell ref="A38:J38"/>
    <mergeCell ref="A61:J61"/>
    <mergeCell ref="A62:P62"/>
    <mergeCell ref="A246:J246"/>
    <mergeCell ref="A247:J247"/>
    <mergeCell ref="A248:J248"/>
    <mergeCell ref="A249:J249"/>
    <mergeCell ref="A241:J241"/>
    <mergeCell ref="A242:J242"/>
    <mergeCell ref="A243:J243"/>
    <mergeCell ref="A244:J244"/>
    <mergeCell ref="A245:J245"/>
    <mergeCell ref="A216:J216"/>
    <mergeCell ref="A217:J217"/>
    <mergeCell ref="A218:J218"/>
    <mergeCell ref="A219:J219"/>
    <mergeCell ref="A220:J220"/>
    <mergeCell ref="A211:J211"/>
    <mergeCell ref="A212:J212"/>
    <mergeCell ref="A213:J213"/>
    <mergeCell ref="A214:J214"/>
    <mergeCell ref="A215:J215"/>
    <mergeCell ref="A135:J135"/>
    <mergeCell ref="A136:P136"/>
    <mergeCell ref="A138:J138"/>
    <mergeCell ref="A128:J128"/>
    <mergeCell ref="A129:J129"/>
    <mergeCell ref="A130:J130"/>
    <mergeCell ref="A131:J131"/>
    <mergeCell ref="A132:J132"/>
    <mergeCell ref="A123:J123"/>
    <mergeCell ref="A124:J124"/>
    <mergeCell ref="A125:J125"/>
    <mergeCell ref="A126:J126"/>
    <mergeCell ref="A127:J127"/>
    <mergeCell ref="A122:J122"/>
    <mergeCell ref="A105:J105"/>
    <mergeCell ref="A106:J106"/>
    <mergeCell ref="A107:J107"/>
    <mergeCell ref="A108:J108"/>
    <mergeCell ref="A109:J109"/>
    <mergeCell ref="A100:J100"/>
    <mergeCell ref="A101:J101"/>
    <mergeCell ref="A102:J102"/>
    <mergeCell ref="A103:J103"/>
    <mergeCell ref="A104:J104"/>
    <mergeCell ref="A87:J87"/>
    <mergeCell ref="A88:P88"/>
    <mergeCell ref="A97:J97"/>
    <mergeCell ref="A98:J98"/>
    <mergeCell ref="A99:J99"/>
    <mergeCell ref="A82:J82"/>
    <mergeCell ref="A83:J83"/>
    <mergeCell ref="A84:J84"/>
    <mergeCell ref="A85:J85"/>
    <mergeCell ref="A86:J86"/>
    <mergeCell ref="A54:J54"/>
    <mergeCell ref="A55:J55"/>
    <mergeCell ref="A44:J44"/>
    <mergeCell ref="A45:J45"/>
    <mergeCell ref="A46:P46"/>
    <mergeCell ref="A49:J49"/>
    <mergeCell ref="A50:J50"/>
    <mergeCell ref="A39:J39"/>
    <mergeCell ref="A40:J40"/>
    <mergeCell ref="A41:J41"/>
    <mergeCell ref="A42:J42"/>
    <mergeCell ref="A43:J43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8"/>
  <sheetViews>
    <sheetView showGridLines="0" view="pageBreakPreview" zoomScaleNormal="100" zoomScaleSheetLayoutView="100" workbookViewId="0">
      <selection activeCell="C5" sqref="C5"/>
    </sheetView>
  </sheetViews>
  <sheetFormatPr defaultRowHeight="12" x14ac:dyDescent="0.2"/>
  <cols>
    <col min="1" max="1" width="6" style="1" customWidth="1"/>
    <col min="2" max="2" width="19.28515625" style="2" customWidth="1"/>
    <col min="3" max="3" width="52.42578125" style="2" customWidth="1"/>
    <col min="4" max="4" width="13.140625" style="3" hidden="1" customWidth="1"/>
    <col min="5" max="5" width="13" style="3" hidden="1" customWidth="1"/>
    <col min="6" max="6" width="13.42578125" style="3" hidden="1" customWidth="1"/>
    <col min="7" max="7" width="12.5703125" style="3" hidden="1" customWidth="1"/>
    <col min="8" max="9" width="13.85546875" style="3" hidden="1" customWidth="1"/>
    <col min="10" max="10" width="17.140625" style="4" customWidth="1"/>
    <col min="11" max="11" width="14.5703125" style="4" customWidth="1"/>
    <col min="12" max="18" width="14.140625" style="4" customWidth="1"/>
    <col min="19" max="19" width="13.85546875" style="4" customWidth="1"/>
    <col min="20" max="20" width="14" style="4" customWidth="1"/>
    <col min="21" max="260" width="9.140625" style="4"/>
    <col min="261" max="261" width="5" style="4" customWidth="1"/>
    <col min="262" max="262" width="19.28515625" style="4" customWidth="1"/>
    <col min="263" max="263" width="52.42578125" style="4" customWidth="1"/>
    <col min="264" max="264" width="13.140625" style="4" customWidth="1"/>
    <col min="265" max="265" width="13" style="4" customWidth="1"/>
    <col min="266" max="266" width="13.42578125" style="4" customWidth="1"/>
    <col min="267" max="267" width="12.5703125" style="4" customWidth="1"/>
    <col min="268" max="269" width="13.85546875" style="4" customWidth="1"/>
    <col min="270" max="270" width="13.140625" style="4" customWidth="1"/>
    <col min="271" max="516" width="9.140625" style="4"/>
    <col min="517" max="517" width="5" style="4" customWidth="1"/>
    <col min="518" max="518" width="19.28515625" style="4" customWidth="1"/>
    <col min="519" max="519" width="52.42578125" style="4" customWidth="1"/>
    <col min="520" max="520" width="13.140625" style="4" customWidth="1"/>
    <col min="521" max="521" width="13" style="4" customWidth="1"/>
    <col min="522" max="522" width="13.42578125" style="4" customWidth="1"/>
    <col min="523" max="523" width="12.5703125" style="4" customWidth="1"/>
    <col min="524" max="525" width="13.85546875" style="4" customWidth="1"/>
    <col min="526" max="526" width="13.140625" style="4" customWidth="1"/>
    <col min="527" max="772" width="9.140625" style="4"/>
    <col min="773" max="773" width="5" style="4" customWidth="1"/>
    <col min="774" max="774" width="19.28515625" style="4" customWidth="1"/>
    <col min="775" max="775" width="52.42578125" style="4" customWidth="1"/>
    <col min="776" max="776" width="13.140625" style="4" customWidth="1"/>
    <col min="777" max="777" width="13" style="4" customWidth="1"/>
    <col min="778" max="778" width="13.42578125" style="4" customWidth="1"/>
    <col min="779" max="779" width="12.5703125" style="4" customWidth="1"/>
    <col min="780" max="781" width="13.85546875" style="4" customWidth="1"/>
    <col min="782" max="782" width="13.140625" style="4" customWidth="1"/>
    <col min="783" max="1028" width="9.140625" style="4"/>
    <col min="1029" max="1029" width="5" style="4" customWidth="1"/>
    <col min="1030" max="1030" width="19.28515625" style="4" customWidth="1"/>
    <col min="1031" max="1031" width="52.42578125" style="4" customWidth="1"/>
    <col min="1032" max="1032" width="13.140625" style="4" customWidth="1"/>
    <col min="1033" max="1033" width="13" style="4" customWidth="1"/>
    <col min="1034" max="1034" width="13.42578125" style="4" customWidth="1"/>
    <col min="1035" max="1035" width="12.5703125" style="4" customWidth="1"/>
    <col min="1036" max="1037" width="13.85546875" style="4" customWidth="1"/>
    <col min="1038" max="1038" width="13.140625" style="4" customWidth="1"/>
    <col min="1039" max="1284" width="9.140625" style="4"/>
    <col min="1285" max="1285" width="5" style="4" customWidth="1"/>
    <col min="1286" max="1286" width="19.28515625" style="4" customWidth="1"/>
    <col min="1287" max="1287" width="52.42578125" style="4" customWidth="1"/>
    <col min="1288" max="1288" width="13.140625" style="4" customWidth="1"/>
    <col min="1289" max="1289" width="13" style="4" customWidth="1"/>
    <col min="1290" max="1290" width="13.42578125" style="4" customWidth="1"/>
    <col min="1291" max="1291" width="12.5703125" style="4" customWidth="1"/>
    <col min="1292" max="1293" width="13.85546875" style="4" customWidth="1"/>
    <col min="1294" max="1294" width="13.140625" style="4" customWidth="1"/>
    <col min="1295" max="1540" width="9.140625" style="4"/>
    <col min="1541" max="1541" width="5" style="4" customWidth="1"/>
    <col min="1542" max="1542" width="19.28515625" style="4" customWidth="1"/>
    <col min="1543" max="1543" width="52.42578125" style="4" customWidth="1"/>
    <col min="1544" max="1544" width="13.140625" style="4" customWidth="1"/>
    <col min="1545" max="1545" width="13" style="4" customWidth="1"/>
    <col min="1546" max="1546" width="13.42578125" style="4" customWidth="1"/>
    <col min="1547" max="1547" width="12.5703125" style="4" customWidth="1"/>
    <col min="1548" max="1549" width="13.85546875" style="4" customWidth="1"/>
    <col min="1550" max="1550" width="13.140625" style="4" customWidth="1"/>
    <col min="1551" max="1796" width="9.140625" style="4"/>
    <col min="1797" max="1797" width="5" style="4" customWidth="1"/>
    <col min="1798" max="1798" width="19.28515625" style="4" customWidth="1"/>
    <col min="1799" max="1799" width="52.42578125" style="4" customWidth="1"/>
    <col min="1800" max="1800" width="13.140625" style="4" customWidth="1"/>
    <col min="1801" max="1801" width="13" style="4" customWidth="1"/>
    <col min="1802" max="1802" width="13.42578125" style="4" customWidth="1"/>
    <col min="1803" max="1803" width="12.5703125" style="4" customWidth="1"/>
    <col min="1804" max="1805" width="13.85546875" style="4" customWidth="1"/>
    <col min="1806" max="1806" width="13.140625" style="4" customWidth="1"/>
    <col min="1807" max="2052" width="9.140625" style="4"/>
    <col min="2053" max="2053" width="5" style="4" customWidth="1"/>
    <col min="2054" max="2054" width="19.28515625" style="4" customWidth="1"/>
    <col min="2055" max="2055" width="52.42578125" style="4" customWidth="1"/>
    <col min="2056" max="2056" width="13.140625" style="4" customWidth="1"/>
    <col min="2057" max="2057" width="13" style="4" customWidth="1"/>
    <col min="2058" max="2058" width="13.42578125" style="4" customWidth="1"/>
    <col min="2059" max="2059" width="12.5703125" style="4" customWidth="1"/>
    <col min="2060" max="2061" width="13.85546875" style="4" customWidth="1"/>
    <col min="2062" max="2062" width="13.140625" style="4" customWidth="1"/>
    <col min="2063" max="2308" width="9.140625" style="4"/>
    <col min="2309" max="2309" width="5" style="4" customWidth="1"/>
    <col min="2310" max="2310" width="19.28515625" style="4" customWidth="1"/>
    <col min="2311" max="2311" width="52.42578125" style="4" customWidth="1"/>
    <col min="2312" max="2312" width="13.140625" style="4" customWidth="1"/>
    <col min="2313" max="2313" width="13" style="4" customWidth="1"/>
    <col min="2314" max="2314" width="13.42578125" style="4" customWidth="1"/>
    <col min="2315" max="2315" width="12.5703125" style="4" customWidth="1"/>
    <col min="2316" max="2317" width="13.85546875" style="4" customWidth="1"/>
    <col min="2318" max="2318" width="13.140625" style="4" customWidth="1"/>
    <col min="2319" max="2564" width="9.140625" style="4"/>
    <col min="2565" max="2565" width="5" style="4" customWidth="1"/>
    <col min="2566" max="2566" width="19.28515625" style="4" customWidth="1"/>
    <col min="2567" max="2567" width="52.42578125" style="4" customWidth="1"/>
    <col min="2568" max="2568" width="13.140625" style="4" customWidth="1"/>
    <col min="2569" max="2569" width="13" style="4" customWidth="1"/>
    <col min="2570" max="2570" width="13.42578125" style="4" customWidth="1"/>
    <col min="2571" max="2571" width="12.5703125" style="4" customWidth="1"/>
    <col min="2572" max="2573" width="13.85546875" style="4" customWidth="1"/>
    <col min="2574" max="2574" width="13.140625" style="4" customWidth="1"/>
    <col min="2575" max="2820" width="9.140625" style="4"/>
    <col min="2821" max="2821" width="5" style="4" customWidth="1"/>
    <col min="2822" max="2822" width="19.28515625" style="4" customWidth="1"/>
    <col min="2823" max="2823" width="52.42578125" style="4" customWidth="1"/>
    <col min="2824" max="2824" width="13.140625" style="4" customWidth="1"/>
    <col min="2825" max="2825" width="13" style="4" customWidth="1"/>
    <col min="2826" max="2826" width="13.42578125" style="4" customWidth="1"/>
    <col min="2827" max="2827" width="12.5703125" style="4" customWidth="1"/>
    <col min="2828" max="2829" width="13.85546875" style="4" customWidth="1"/>
    <col min="2830" max="2830" width="13.140625" style="4" customWidth="1"/>
    <col min="2831" max="3076" width="9.140625" style="4"/>
    <col min="3077" max="3077" width="5" style="4" customWidth="1"/>
    <col min="3078" max="3078" width="19.28515625" style="4" customWidth="1"/>
    <col min="3079" max="3079" width="52.42578125" style="4" customWidth="1"/>
    <col min="3080" max="3080" width="13.140625" style="4" customWidth="1"/>
    <col min="3081" max="3081" width="13" style="4" customWidth="1"/>
    <col min="3082" max="3082" width="13.42578125" style="4" customWidth="1"/>
    <col min="3083" max="3083" width="12.5703125" style="4" customWidth="1"/>
    <col min="3084" max="3085" width="13.85546875" style="4" customWidth="1"/>
    <col min="3086" max="3086" width="13.140625" style="4" customWidth="1"/>
    <col min="3087" max="3332" width="9.140625" style="4"/>
    <col min="3333" max="3333" width="5" style="4" customWidth="1"/>
    <col min="3334" max="3334" width="19.28515625" style="4" customWidth="1"/>
    <col min="3335" max="3335" width="52.42578125" style="4" customWidth="1"/>
    <col min="3336" max="3336" width="13.140625" style="4" customWidth="1"/>
    <col min="3337" max="3337" width="13" style="4" customWidth="1"/>
    <col min="3338" max="3338" width="13.42578125" style="4" customWidth="1"/>
    <col min="3339" max="3339" width="12.5703125" style="4" customWidth="1"/>
    <col min="3340" max="3341" width="13.85546875" style="4" customWidth="1"/>
    <col min="3342" max="3342" width="13.140625" style="4" customWidth="1"/>
    <col min="3343" max="3588" width="9.140625" style="4"/>
    <col min="3589" max="3589" width="5" style="4" customWidth="1"/>
    <col min="3590" max="3590" width="19.28515625" style="4" customWidth="1"/>
    <col min="3591" max="3591" width="52.42578125" style="4" customWidth="1"/>
    <col min="3592" max="3592" width="13.140625" style="4" customWidth="1"/>
    <col min="3593" max="3593" width="13" style="4" customWidth="1"/>
    <col min="3594" max="3594" width="13.42578125" style="4" customWidth="1"/>
    <col min="3595" max="3595" width="12.5703125" style="4" customWidth="1"/>
    <col min="3596" max="3597" width="13.85546875" style="4" customWidth="1"/>
    <col min="3598" max="3598" width="13.140625" style="4" customWidth="1"/>
    <col min="3599" max="3844" width="9.140625" style="4"/>
    <col min="3845" max="3845" width="5" style="4" customWidth="1"/>
    <col min="3846" max="3846" width="19.28515625" style="4" customWidth="1"/>
    <col min="3847" max="3847" width="52.42578125" style="4" customWidth="1"/>
    <col min="3848" max="3848" width="13.140625" style="4" customWidth="1"/>
    <col min="3849" max="3849" width="13" style="4" customWidth="1"/>
    <col min="3850" max="3850" width="13.42578125" style="4" customWidth="1"/>
    <col min="3851" max="3851" width="12.5703125" style="4" customWidth="1"/>
    <col min="3852" max="3853" width="13.85546875" style="4" customWidth="1"/>
    <col min="3854" max="3854" width="13.140625" style="4" customWidth="1"/>
    <col min="3855" max="4100" width="9.140625" style="4"/>
    <col min="4101" max="4101" width="5" style="4" customWidth="1"/>
    <col min="4102" max="4102" width="19.28515625" style="4" customWidth="1"/>
    <col min="4103" max="4103" width="52.42578125" style="4" customWidth="1"/>
    <col min="4104" max="4104" width="13.140625" style="4" customWidth="1"/>
    <col min="4105" max="4105" width="13" style="4" customWidth="1"/>
    <col min="4106" max="4106" width="13.42578125" style="4" customWidth="1"/>
    <col min="4107" max="4107" width="12.5703125" style="4" customWidth="1"/>
    <col min="4108" max="4109" width="13.85546875" style="4" customWidth="1"/>
    <col min="4110" max="4110" width="13.140625" style="4" customWidth="1"/>
    <col min="4111" max="4356" width="9.140625" style="4"/>
    <col min="4357" max="4357" width="5" style="4" customWidth="1"/>
    <col min="4358" max="4358" width="19.28515625" style="4" customWidth="1"/>
    <col min="4359" max="4359" width="52.42578125" style="4" customWidth="1"/>
    <col min="4360" max="4360" width="13.140625" style="4" customWidth="1"/>
    <col min="4361" max="4361" width="13" style="4" customWidth="1"/>
    <col min="4362" max="4362" width="13.42578125" style="4" customWidth="1"/>
    <col min="4363" max="4363" width="12.5703125" style="4" customWidth="1"/>
    <col min="4364" max="4365" width="13.85546875" style="4" customWidth="1"/>
    <col min="4366" max="4366" width="13.140625" style="4" customWidth="1"/>
    <col min="4367" max="4612" width="9.140625" style="4"/>
    <col min="4613" max="4613" width="5" style="4" customWidth="1"/>
    <col min="4614" max="4614" width="19.28515625" style="4" customWidth="1"/>
    <col min="4615" max="4615" width="52.42578125" style="4" customWidth="1"/>
    <col min="4616" max="4616" width="13.140625" style="4" customWidth="1"/>
    <col min="4617" max="4617" width="13" style="4" customWidth="1"/>
    <col min="4618" max="4618" width="13.42578125" style="4" customWidth="1"/>
    <col min="4619" max="4619" width="12.5703125" style="4" customWidth="1"/>
    <col min="4620" max="4621" width="13.85546875" style="4" customWidth="1"/>
    <col min="4622" max="4622" width="13.140625" style="4" customWidth="1"/>
    <col min="4623" max="4868" width="9.140625" style="4"/>
    <col min="4869" max="4869" width="5" style="4" customWidth="1"/>
    <col min="4870" max="4870" width="19.28515625" style="4" customWidth="1"/>
    <col min="4871" max="4871" width="52.42578125" style="4" customWidth="1"/>
    <col min="4872" max="4872" width="13.140625" style="4" customWidth="1"/>
    <col min="4873" max="4873" width="13" style="4" customWidth="1"/>
    <col min="4874" max="4874" width="13.42578125" style="4" customWidth="1"/>
    <col min="4875" max="4875" width="12.5703125" style="4" customWidth="1"/>
    <col min="4876" max="4877" width="13.85546875" style="4" customWidth="1"/>
    <col min="4878" max="4878" width="13.140625" style="4" customWidth="1"/>
    <col min="4879" max="5124" width="9.140625" style="4"/>
    <col min="5125" max="5125" width="5" style="4" customWidth="1"/>
    <col min="5126" max="5126" width="19.28515625" style="4" customWidth="1"/>
    <col min="5127" max="5127" width="52.42578125" style="4" customWidth="1"/>
    <col min="5128" max="5128" width="13.140625" style="4" customWidth="1"/>
    <col min="5129" max="5129" width="13" style="4" customWidth="1"/>
    <col min="5130" max="5130" width="13.42578125" style="4" customWidth="1"/>
    <col min="5131" max="5131" width="12.5703125" style="4" customWidth="1"/>
    <col min="5132" max="5133" width="13.85546875" style="4" customWidth="1"/>
    <col min="5134" max="5134" width="13.140625" style="4" customWidth="1"/>
    <col min="5135" max="5380" width="9.140625" style="4"/>
    <col min="5381" max="5381" width="5" style="4" customWidth="1"/>
    <col min="5382" max="5382" width="19.28515625" style="4" customWidth="1"/>
    <col min="5383" max="5383" width="52.42578125" style="4" customWidth="1"/>
    <col min="5384" max="5384" width="13.140625" style="4" customWidth="1"/>
    <col min="5385" max="5385" width="13" style="4" customWidth="1"/>
    <col min="5386" max="5386" width="13.42578125" style="4" customWidth="1"/>
    <col min="5387" max="5387" width="12.5703125" style="4" customWidth="1"/>
    <col min="5388" max="5389" width="13.85546875" style="4" customWidth="1"/>
    <col min="5390" max="5390" width="13.140625" style="4" customWidth="1"/>
    <col min="5391" max="5636" width="9.140625" style="4"/>
    <col min="5637" max="5637" width="5" style="4" customWidth="1"/>
    <col min="5638" max="5638" width="19.28515625" style="4" customWidth="1"/>
    <col min="5639" max="5639" width="52.42578125" style="4" customWidth="1"/>
    <col min="5640" max="5640" width="13.140625" style="4" customWidth="1"/>
    <col min="5641" max="5641" width="13" style="4" customWidth="1"/>
    <col min="5642" max="5642" width="13.42578125" style="4" customWidth="1"/>
    <col min="5643" max="5643" width="12.5703125" style="4" customWidth="1"/>
    <col min="5644" max="5645" width="13.85546875" style="4" customWidth="1"/>
    <col min="5646" max="5646" width="13.140625" style="4" customWidth="1"/>
    <col min="5647" max="5892" width="9.140625" style="4"/>
    <col min="5893" max="5893" width="5" style="4" customWidth="1"/>
    <col min="5894" max="5894" width="19.28515625" style="4" customWidth="1"/>
    <col min="5895" max="5895" width="52.42578125" style="4" customWidth="1"/>
    <col min="5896" max="5896" width="13.140625" style="4" customWidth="1"/>
    <col min="5897" max="5897" width="13" style="4" customWidth="1"/>
    <col min="5898" max="5898" width="13.42578125" style="4" customWidth="1"/>
    <col min="5899" max="5899" width="12.5703125" style="4" customWidth="1"/>
    <col min="5900" max="5901" width="13.85546875" style="4" customWidth="1"/>
    <col min="5902" max="5902" width="13.140625" style="4" customWidth="1"/>
    <col min="5903" max="6148" width="9.140625" style="4"/>
    <col min="6149" max="6149" width="5" style="4" customWidth="1"/>
    <col min="6150" max="6150" width="19.28515625" style="4" customWidth="1"/>
    <col min="6151" max="6151" width="52.42578125" style="4" customWidth="1"/>
    <col min="6152" max="6152" width="13.140625" style="4" customWidth="1"/>
    <col min="6153" max="6153" width="13" style="4" customWidth="1"/>
    <col min="6154" max="6154" width="13.42578125" style="4" customWidth="1"/>
    <col min="6155" max="6155" width="12.5703125" style="4" customWidth="1"/>
    <col min="6156" max="6157" width="13.85546875" style="4" customWidth="1"/>
    <col min="6158" max="6158" width="13.140625" style="4" customWidth="1"/>
    <col min="6159" max="6404" width="9.140625" style="4"/>
    <col min="6405" max="6405" width="5" style="4" customWidth="1"/>
    <col min="6406" max="6406" width="19.28515625" style="4" customWidth="1"/>
    <col min="6407" max="6407" width="52.42578125" style="4" customWidth="1"/>
    <col min="6408" max="6408" width="13.140625" style="4" customWidth="1"/>
    <col min="6409" max="6409" width="13" style="4" customWidth="1"/>
    <col min="6410" max="6410" width="13.42578125" style="4" customWidth="1"/>
    <col min="6411" max="6411" width="12.5703125" style="4" customWidth="1"/>
    <col min="6412" max="6413" width="13.85546875" style="4" customWidth="1"/>
    <col min="6414" max="6414" width="13.140625" style="4" customWidth="1"/>
    <col min="6415" max="6660" width="9.140625" style="4"/>
    <col min="6661" max="6661" width="5" style="4" customWidth="1"/>
    <col min="6662" max="6662" width="19.28515625" style="4" customWidth="1"/>
    <col min="6663" max="6663" width="52.42578125" style="4" customWidth="1"/>
    <col min="6664" max="6664" width="13.140625" style="4" customWidth="1"/>
    <col min="6665" max="6665" width="13" style="4" customWidth="1"/>
    <col min="6666" max="6666" width="13.42578125" style="4" customWidth="1"/>
    <col min="6667" max="6667" width="12.5703125" style="4" customWidth="1"/>
    <col min="6668" max="6669" width="13.85546875" style="4" customWidth="1"/>
    <col min="6670" max="6670" width="13.140625" style="4" customWidth="1"/>
    <col min="6671" max="6916" width="9.140625" style="4"/>
    <col min="6917" max="6917" width="5" style="4" customWidth="1"/>
    <col min="6918" max="6918" width="19.28515625" style="4" customWidth="1"/>
    <col min="6919" max="6919" width="52.42578125" style="4" customWidth="1"/>
    <col min="6920" max="6920" width="13.140625" style="4" customWidth="1"/>
    <col min="6921" max="6921" width="13" style="4" customWidth="1"/>
    <col min="6922" max="6922" width="13.42578125" style="4" customWidth="1"/>
    <col min="6923" max="6923" width="12.5703125" style="4" customWidth="1"/>
    <col min="6924" max="6925" width="13.85546875" style="4" customWidth="1"/>
    <col min="6926" max="6926" width="13.140625" style="4" customWidth="1"/>
    <col min="6927" max="7172" width="9.140625" style="4"/>
    <col min="7173" max="7173" width="5" style="4" customWidth="1"/>
    <col min="7174" max="7174" width="19.28515625" style="4" customWidth="1"/>
    <col min="7175" max="7175" width="52.42578125" style="4" customWidth="1"/>
    <col min="7176" max="7176" width="13.140625" style="4" customWidth="1"/>
    <col min="7177" max="7177" width="13" style="4" customWidth="1"/>
    <col min="7178" max="7178" width="13.42578125" style="4" customWidth="1"/>
    <col min="7179" max="7179" width="12.5703125" style="4" customWidth="1"/>
    <col min="7180" max="7181" width="13.85546875" style="4" customWidth="1"/>
    <col min="7182" max="7182" width="13.140625" style="4" customWidth="1"/>
    <col min="7183" max="7428" width="9.140625" style="4"/>
    <col min="7429" max="7429" width="5" style="4" customWidth="1"/>
    <col min="7430" max="7430" width="19.28515625" style="4" customWidth="1"/>
    <col min="7431" max="7431" width="52.42578125" style="4" customWidth="1"/>
    <col min="7432" max="7432" width="13.140625" style="4" customWidth="1"/>
    <col min="7433" max="7433" width="13" style="4" customWidth="1"/>
    <col min="7434" max="7434" width="13.42578125" style="4" customWidth="1"/>
    <col min="7435" max="7435" width="12.5703125" style="4" customWidth="1"/>
    <col min="7436" max="7437" width="13.85546875" style="4" customWidth="1"/>
    <col min="7438" max="7438" width="13.140625" style="4" customWidth="1"/>
    <col min="7439" max="7684" width="9.140625" style="4"/>
    <col min="7685" max="7685" width="5" style="4" customWidth="1"/>
    <col min="7686" max="7686" width="19.28515625" style="4" customWidth="1"/>
    <col min="7687" max="7687" width="52.42578125" style="4" customWidth="1"/>
    <col min="7688" max="7688" width="13.140625" style="4" customWidth="1"/>
    <col min="7689" max="7689" width="13" style="4" customWidth="1"/>
    <col min="7690" max="7690" width="13.42578125" style="4" customWidth="1"/>
    <col min="7691" max="7691" width="12.5703125" style="4" customWidth="1"/>
    <col min="7692" max="7693" width="13.85546875" style="4" customWidth="1"/>
    <col min="7694" max="7694" width="13.140625" style="4" customWidth="1"/>
    <col min="7695" max="7940" width="9.140625" style="4"/>
    <col min="7941" max="7941" width="5" style="4" customWidth="1"/>
    <col min="7942" max="7942" width="19.28515625" style="4" customWidth="1"/>
    <col min="7943" max="7943" width="52.42578125" style="4" customWidth="1"/>
    <col min="7944" max="7944" width="13.140625" style="4" customWidth="1"/>
    <col min="7945" max="7945" width="13" style="4" customWidth="1"/>
    <col min="7946" max="7946" width="13.42578125" style="4" customWidth="1"/>
    <col min="7947" max="7947" width="12.5703125" style="4" customWidth="1"/>
    <col min="7948" max="7949" width="13.85546875" style="4" customWidth="1"/>
    <col min="7950" max="7950" width="13.140625" style="4" customWidth="1"/>
    <col min="7951" max="8196" width="9.140625" style="4"/>
    <col min="8197" max="8197" width="5" style="4" customWidth="1"/>
    <col min="8198" max="8198" width="19.28515625" style="4" customWidth="1"/>
    <col min="8199" max="8199" width="52.42578125" style="4" customWidth="1"/>
    <col min="8200" max="8200" width="13.140625" style="4" customWidth="1"/>
    <col min="8201" max="8201" width="13" style="4" customWidth="1"/>
    <col min="8202" max="8202" width="13.42578125" style="4" customWidth="1"/>
    <col min="8203" max="8203" width="12.5703125" style="4" customWidth="1"/>
    <col min="8204" max="8205" width="13.85546875" style="4" customWidth="1"/>
    <col min="8206" max="8206" width="13.140625" style="4" customWidth="1"/>
    <col min="8207" max="8452" width="9.140625" style="4"/>
    <col min="8453" max="8453" width="5" style="4" customWidth="1"/>
    <col min="8454" max="8454" width="19.28515625" style="4" customWidth="1"/>
    <col min="8455" max="8455" width="52.42578125" style="4" customWidth="1"/>
    <col min="8456" max="8456" width="13.140625" style="4" customWidth="1"/>
    <col min="8457" max="8457" width="13" style="4" customWidth="1"/>
    <col min="8458" max="8458" width="13.42578125" style="4" customWidth="1"/>
    <col min="8459" max="8459" width="12.5703125" style="4" customWidth="1"/>
    <col min="8460" max="8461" width="13.85546875" style="4" customWidth="1"/>
    <col min="8462" max="8462" width="13.140625" style="4" customWidth="1"/>
    <col min="8463" max="8708" width="9.140625" style="4"/>
    <col min="8709" max="8709" width="5" style="4" customWidth="1"/>
    <col min="8710" max="8710" width="19.28515625" style="4" customWidth="1"/>
    <col min="8711" max="8711" width="52.42578125" style="4" customWidth="1"/>
    <col min="8712" max="8712" width="13.140625" style="4" customWidth="1"/>
    <col min="8713" max="8713" width="13" style="4" customWidth="1"/>
    <col min="8714" max="8714" width="13.42578125" style="4" customWidth="1"/>
    <col min="8715" max="8715" width="12.5703125" style="4" customWidth="1"/>
    <col min="8716" max="8717" width="13.85546875" style="4" customWidth="1"/>
    <col min="8718" max="8718" width="13.140625" style="4" customWidth="1"/>
    <col min="8719" max="8964" width="9.140625" style="4"/>
    <col min="8965" max="8965" width="5" style="4" customWidth="1"/>
    <col min="8966" max="8966" width="19.28515625" style="4" customWidth="1"/>
    <col min="8967" max="8967" width="52.42578125" style="4" customWidth="1"/>
    <col min="8968" max="8968" width="13.140625" style="4" customWidth="1"/>
    <col min="8969" max="8969" width="13" style="4" customWidth="1"/>
    <col min="8970" max="8970" width="13.42578125" style="4" customWidth="1"/>
    <col min="8971" max="8971" width="12.5703125" style="4" customWidth="1"/>
    <col min="8972" max="8973" width="13.85546875" style="4" customWidth="1"/>
    <col min="8974" max="8974" width="13.140625" style="4" customWidth="1"/>
    <col min="8975" max="9220" width="9.140625" style="4"/>
    <col min="9221" max="9221" width="5" style="4" customWidth="1"/>
    <col min="9222" max="9222" width="19.28515625" style="4" customWidth="1"/>
    <col min="9223" max="9223" width="52.42578125" style="4" customWidth="1"/>
    <col min="9224" max="9224" width="13.140625" style="4" customWidth="1"/>
    <col min="9225" max="9225" width="13" style="4" customWidth="1"/>
    <col min="9226" max="9226" width="13.42578125" style="4" customWidth="1"/>
    <col min="9227" max="9227" width="12.5703125" style="4" customWidth="1"/>
    <col min="9228" max="9229" width="13.85546875" style="4" customWidth="1"/>
    <col min="9230" max="9230" width="13.140625" style="4" customWidth="1"/>
    <col min="9231" max="9476" width="9.140625" style="4"/>
    <col min="9477" max="9477" width="5" style="4" customWidth="1"/>
    <col min="9478" max="9478" width="19.28515625" style="4" customWidth="1"/>
    <col min="9479" max="9479" width="52.42578125" style="4" customWidth="1"/>
    <col min="9480" max="9480" width="13.140625" style="4" customWidth="1"/>
    <col min="9481" max="9481" width="13" style="4" customWidth="1"/>
    <col min="9482" max="9482" width="13.42578125" style="4" customWidth="1"/>
    <col min="9483" max="9483" width="12.5703125" style="4" customWidth="1"/>
    <col min="9484" max="9485" width="13.85546875" style="4" customWidth="1"/>
    <col min="9486" max="9486" width="13.140625" style="4" customWidth="1"/>
    <col min="9487" max="9732" width="9.140625" style="4"/>
    <col min="9733" max="9733" width="5" style="4" customWidth="1"/>
    <col min="9734" max="9734" width="19.28515625" style="4" customWidth="1"/>
    <col min="9735" max="9735" width="52.42578125" style="4" customWidth="1"/>
    <col min="9736" max="9736" width="13.140625" style="4" customWidth="1"/>
    <col min="9737" max="9737" width="13" style="4" customWidth="1"/>
    <col min="9738" max="9738" width="13.42578125" style="4" customWidth="1"/>
    <col min="9739" max="9739" width="12.5703125" style="4" customWidth="1"/>
    <col min="9740" max="9741" width="13.85546875" style="4" customWidth="1"/>
    <col min="9742" max="9742" width="13.140625" style="4" customWidth="1"/>
    <col min="9743" max="9988" width="9.140625" style="4"/>
    <col min="9989" max="9989" width="5" style="4" customWidth="1"/>
    <col min="9990" max="9990" width="19.28515625" style="4" customWidth="1"/>
    <col min="9991" max="9991" width="52.42578125" style="4" customWidth="1"/>
    <col min="9992" max="9992" width="13.140625" style="4" customWidth="1"/>
    <col min="9993" max="9993" width="13" style="4" customWidth="1"/>
    <col min="9994" max="9994" width="13.42578125" style="4" customWidth="1"/>
    <col min="9995" max="9995" width="12.5703125" style="4" customWidth="1"/>
    <col min="9996" max="9997" width="13.85546875" style="4" customWidth="1"/>
    <col min="9998" max="9998" width="13.140625" style="4" customWidth="1"/>
    <col min="9999" max="10244" width="9.140625" style="4"/>
    <col min="10245" max="10245" width="5" style="4" customWidth="1"/>
    <col min="10246" max="10246" width="19.28515625" style="4" customWidth="1"/>
    <col min="10247" max="10247" width="52.42578125" style="4" customWidth="1"/>
    <col min="10248" max="10248" width="13.140625" style="4" customWidth="1"/>
    <col min="10249" max="10249" width="13" style="4" customWidth="1"/>
    <col min="10250" max="10250" width="13.42578125" style="4" customWidth="1"/>
    <col min="10251" max="10251" width="12.5703125" style="4" customWidth="1"/>
    <col min="10252" max="10253" width="13.85546875" style="4" customWidth="1"/>
    <col min="10254" max="10254" width="13.140625" style="4" customWidth="1"/>
    <col min="10255" max="10500" width="9.140625" style="4"/>
    <col min="10501" max="10501" width="5" style="4" customWidth="1"/>
    <col min="10502" max="10502" width="19.28515625" style="4" customWidth="1"/>
    <col min="10503" max="10503" width="52.42578125" style="4" customWidth="1"/>
    <col min="10504" max="10504" width="13.140625" style="4" customWidth="1"/>
    <col min="10505" max="10505" width="13" style="4" customWidth="1"/>
    <col min="10506" max="10506" width="13.42578125" style="4" customWidth="1"/>
    <col min="10507" max="10507" width="12.5703125" style="4" customWidth="1"/>
    <col min="10508" max="10509" width="13.85546875" style="4" customWidth="1"/>
    <col min="10510" max="10510" width="13.140625" style="4" customWidth="1"/>
    <col min="10511" max="10756" width="9.140625" style="4"/>
    <col min="10757" max="10757" width="5" style="4" customWidth="1"/>
    <col min="10758" max="10758" width="19.28515625" style="4" customWidth="1"/>
    <col min="10759" max="10759" width="52.42578125" style="4" customWidth="1"/>
    <col min="10760" max="10760" width="13.140625" style="4" customWidth="1"/>
    <col min="10761" max="10761" width="13" style="4" customWidth="1"/>
    <col min="10762" max="10762" width="13.42578125" style="4" customWidth="1"/>
    <col min="10763" max="10763" width="12.5703125" style="4" customWidth="1"/>
    <col min="10764" max="10765" width="13.85546875" style="4" customWidth="1"/>
    <col min="10766" max="10766" width="13.140625" style="4" customWidth="1"/>
    <col min="10767" max="11012" width="9.140625" style="4"/>
    <col min="11013" max="11013" width="5" style="4" customWidth="1"/>
    <col min="11014" max="11014" width="19.28515625" style="4" customWidth="1"/>
    <col min="11015" max="11015" width="52.42578125" style="4" customWidth="1"/>
    <col min="11016" max="11016" width="13.140625" style="4" customWidth="1"/>
    <col min="11017" max="11017" width="13" style="4" customWidth="1"/>
    <col min="11018" max="11018" width="13.42578125" style="4" customWidth="1"/>
    <col min="11019" max="11019" width="12.5703125" style="4" customWidth="1"/>
    <col min="11020" max="11021" width="13.85546875" style="4" customWidth="1"/>
    <col min="11022" max="11022" width="13.140625" style="4" customWidth="1"/>
    <col min="11023" max="11268" width="9.140625" style="4"/>
    <col min="11269" max="11269" width="5" style="4" customWidth="1"/>
    <col min="11270" max="11270" width="19.28515625" style="4" customWidth="1"/>
    <col min="11271" max="11271" width="52.42578125" style="4" customWidth="1"/>
    <col min="11272" max="11272" width="13.140625" style="4" customWidth="1"/>
    <col min="11273" max="11273" width="13" style="4" customWidth="1"/>
    <col min="11274" max="11274" width="13.42578125" style="4" customWidth="1"/>
    <col min="11275" max="11275" width="12.5703125" style="4" customWidth="1"/>
    <col min="11276" max="11277" width="13.85546875" style="4" customWidth="1"/>
    <col min="11278" max="11278" width="13.140625" style="4" customWidth="1"/>
    <col min="11279" max="11524" width="9.140625" style="4"/>
    <col min="11525" max="11525" width="5" style="4" customWidth="1"/>
    <col min="11526" max="11526" width="19.28515625" style="4" customWidth="1"/>
    <col min="11527" max="11527" width="52.42578125" style="4" customWidth="1"/>
    <col min="11528" max="11528" width="13.140625" style="4" customWidth="1"/>
    <col min="11529" max="11529" width="13" style="4" customWidth="1"/>
    <col min="11530" max="11530" width="13.42578125" style="4" customWidth="1"/>
    <col min="11531" max="11531" width="12.5703125" style="4" customWidth="1"/>
    <col min="11532" max="11533" width="13.85546875" style="4" customWidth="1"/>
    <col min="11534" max="11534" width="13.140625" style="4" customWidth="1"/>
    <col min="11535" max="11780" width="9.140625" style="4"/>
    <col min="11781" max="11781" width="5" style="4" customWidth="1"/>
    <col min="11782" max="11782" width="19.28515625" style="4" customWidth="1"/>
    <col min="11783" max="11783" width="52.42578125" style="4" customWidth="1"/>
    <col min="11784" max="11784" width="13.140625" style="4" customWidth="1"/>
    <col min="11785" max="11785" width="13" style="4" customWidth="1"/>
    <col min="11786" max="11786" width="13.42578125" style="4" customWidth="1"/>
    <col min="11787" max="11787" width="12.5703125" style="4" customWidth="1"/>
    <col min="11788" max="11789" width="13.85546875" style="4" customWidth="1"/>
    <col min="11790" max="11790" width="13.140625" style="4" customWidth="1"/>
    <col min="11791" max="12036" width="9.140625" style="4"/>
    <col min="12037" max="12037" width="5" style="4" customWidth="1"/>
    <col min="12038" max="12038" width="19.28515625" style="4" customWidth="1"/>
    <col min="12039" max="12039" width="52.42578125" style="4" customWidth="1"/>
    <col min="12040" max="12040" width="13.140625" style="4" customWidth="1"/>
    <col min="12041" max="12041" width="13" style="4" customWidth="1"/>
    <col min="12042" max="12042" width="13.42578125" style="4" customWidth="1"/>
    <col min="12043" max="12043" width="12.5703125" style="4" customWidth="1"/>
    <col min="12044" max="12045" width="13.85546875" style="4" customWidth="1"/>
    <col min="12046" max="12046" width="13.140625" style="4" customWidth="1"/>
    <col min="12047" max="12292" width="9.140625" style="4"/>
    <col min="12293" max="12293" width="5" style="4" customWidth="1"/>
    <col min="12294" max="12294" width="19.28515625" style="4" customWidth="1"/>
    <col min="12295" max="12295" width="52.42578125" style="4" customWidth="1"/>
    <col min="12296" max="12296" width="13.140625" style="4" customWidth="1"/>
    <col min="12297" max="12297" width="13" style="4" customWidth="1"/>
    <col min="12298" max="12298" width="13.42578125" style="4" customWidth="1"/>
    <col min="12299" max="12299" width="12.5703125" style="4" customWidth="1"/>
    <col min="12300" max="12301" width="13.85546875" style="4" customWidth="1"/>
    <col min="12302" max="12302" width="13.140625" style="4" customWidth="1"/>
    <col min="12303" max="12548" width="9.140625" style="4"/>
    <col min="12549" max="12549" width="5" style="4" customWidth="1"/>
    <col min="12550" max="12550" width="19.28515625" style="4" customWidth="1"/>
    <col min="12551" max="12551" width="52.42578125" style="4" customWidth="1"/>
    <col min="12552" max="12552" width="13.140625" style="4" customWidth="1"/>
    <col min="12553" max="12553" width="13" style="4" customWidth="1"/>
    <col min="12554" max="12554" width="13.42578125" style="4" customWidth="1"/>
    <col min="12555" max="12555" width="12.5703125" style="4" customWidth="1"/>
    <col min="12556" max="12557" width="13.85546875" style="4" customWidth="1"/>
    <col min="12558" max="12558" width="13.140625" style="4" customWidth="1"/>
    <col min="12559" max="12804" width="9.140625" style="4"/>
    <col min="12805" max="12805" width="5" style="4" customWidth="1"/>
    <col min="12806" max="12806" width="19.28515625" style="4" customWidth="1"/>
    <col min="12807" max="12807" width="52.42578125" style="4" customWidth="1"/>
    <col min="12808" max="12808" width="13.140625" style="4" customWidth="1"/>
    <col min="12809" max="12809" width="13" style="4" customWidth="1"/>
    <col min="12810" max="12810" width="13.42578125" style="4" customWidth="1"/>
    <col min="12811" max="12811" width="12.5703125" style="4" customWidth="1"/>
    <col min="12812" max="12813" width="13.85546875" style="4" customWidth="1"/>
    <col min="12814" max="12814" width="13.140625" style="4" customWidth="1"/>
    <col min="12815" max="13060" width="9.140625" style="4"/>
    <col min="13061" max="13061" width="5" style="4" customWidth="1"/>
    <col min="13062" max="13062" width="19.28515625" style="4" customWidth="1"/>
    <col min="13063" max="13063" width="52.42578125" style="4" customWidth="1"/>
    <col min="13064" max="13064" width="13.140625" style="4" customWidth="1"/>
    <col min="13065" max="13065" width="13" style="4" customWidth="1"/>
    <col min="13066" max="13066" width="13.42578125" style="4" customWidth="1"/>
    <col min="13067" max="13067" width="12.5703125" style="4" customWidth="1"/>
    <col min="13068" max="13069" width="13.85546875" style="4" customWidth="1"/>
    <col min="13070" max="13070" width="13.140625" style="4" customWidth="1"/>
    <col min="13071" max="13316" width="9.140625" style="4"/>
    <col min="13317" max="13317" width="5" style="4" customWidth="1"/>
    <col min="13318" max="13318" width="19.28515625" style="4" customWidth="1"/>
    <col min="13319" max="13319" width="52.42578125" style="4" customWidth="1"/>
    <col min="13320" max="13320" width="13.140625" style="4" customWidth="1"/>
    <col min="13321" max="13321" width="13" style="4" customWidth="1"/>
    <col min="13322" max="13322" width="13.42578125" style="4" customWidth="1"/>
    <col min="13323" max="13323" width="12.5703125" style="4" customWidth="1"/>
    <col min="13324" max="13325" width="13.85546875" style="4" customWidth="1"/>
    <col min="13326" max="13326" width="13.140625" style="4" customWidth="1"/>
    <col min="13327" max="13572" width="9.140625" style="4"/>
    <col min="13573" max="13573" width="5" style="4" customWidth="1"/>
    <col min="13574" max="13574" width="19.28515625" style="4" customWidth="1"/>
    <col min="13575" max="13575" width="52.42578125" style="4" customWidth="1"/>
    <col min="13576" max="13576" width="13.140625" style="4" customWidth="1"/>
    <col min="13577" max="13577" width="13" style="4" customWidth="1"/>
    <col min="13578" max="13578" width="13.42578125" style="4" customWidth="1"/>
    <col min="13579" max="13579" width="12.5703125" style="4" customWidth="1"/>
    <col min="13580" max="13581" width="13.85546875" style="4" customWidth="1"/>
    <col min="13582" max="13582" width="13.140625" style="4" customWidth="1"/>
    <col min="13583" max="13828" width="9.140625" style="4"/>
    <col min="13829" max="13829" width="5" style="4" customWidth="1"/>
    <col min="13830" max="13830" width="19.28515625" style="4" customWidth="1"/>
    <col min="13831" max="13831" width="52.42578125" style="4" customWidth="1"/>
    <col min="13832" max="13832" width="13.140625" style="4" customWidth="1"/>
    <col min="13833" max="13833" width="13" style="4" customWidth="1"/>
    <col min="13834" max="13834" width="13.42578125" style="4" customWidth="1"/>
    <col min="13835" max="13835" width="12.5703125" style="4" customWidth="1"/>
    <col min="13836" max="13837" width="13.85546875" style="4" customWidth="1"/>
    <col min="13838" max="13838" width="13.140625" style="4" customWidth="1"/>
    <col min="13839" max="14084" width="9.140625" style="4"/>
    <col min="14085" max="14085" width="5" style="4" customWidth="1"/>
    <col min="14086" max="14086" width="19.28515625" style="4" customWidth="1"/>
    <col min="14087" max="14087" width="52.42578125" style="4" customWidth="1"/>
    <col min="14088" max="14088" width="13.140625" style="4" customWidth="1"/>
    <col min="14089" max="14089" width="13" style="4" customWidth="1"/>
    <col min="14090" max="14090" width="13.42578125" style="4" customWidth="1"/>
    <col min="14091" max="14091" width="12.5703125" style="4" customWidth="1"/>
    <col min="14092" max="14093" width="13.85546875" style="4" customWidth="1"/>
    <col min="14094" max="14094" width="13.140625" style="4" customWidth="1"/>
    <col min="14095" max="14340" width="9.140625" style="4"/>
    <col min="14341" max="14341" width="5" style="4" customWidth="1"/>
    <col min="14342" max="14342" width="19.28515625" style="4" customWidth="1"/>
    <col min="14343" max="14343" width="52.42578125" style="4" customWidth="1"/>
    <col min="14344" max="14344" width="13.140625" style="4" customWidth="1"/>
    <col min="14345" max="14345" width="13" style="4" customWidth="1"/>
    <col min="14346" max="14346" width="13.42578125" style="4" customWidth="1"/>
    <col min="14347" max="14347" width="12.5703125" style="4" customWidth="1"/>
    <col min="14348" max="14349" width="13.85546875" style="4" customWidth="1"/>
    <col min="14350" max="14350" width="13.140625" style="4" customWidth="1"/>
    <col min="14351" max="14596" width="9.140625" style="4"/>
    <col min="14597" max="14597" width="5" style="4" customWidth="1"/>
    <col min="14598" max="14598" width="19.28515625" style="4" customWidth="1"/>
    <col min="14599" max="14599" width="52.42578125" style="4" customWidth="1"/>
    <col min="14600" max="14600" width="13.140625" style="4" customWidth="1"/>
    <col min="14601" max="14601" width="13" style="4" customWidth="1"/>
    <col min="14602" max="14602" width="13.42578125" style="4" customWidth="1"/>
    <col min="14603" max="14603" width="12.5703125" style="4" customWidth="1"/>
    <col min="14604" max="14605" width="13.85546875" style="4" customWidth="1"/>
    <col min="14606" max="14606" width="13.140625" style="4" customWidth="1"/>
    <col min="14607" max="14852" width="9.140625" style="4"/>
    <col min="14853" max="14853" width="5" style="4" customWidth="1"/>
    <col min="14854" max="14854" width="19.28515625" style="4" customWidth="1"/>
    <col min="14855" max="14855" width="52.42578125" style="4" customWidth="1"/>
    <col min="14856" max="14856" width="13.140625" style="4" customWidth="1"/>
    <col min="14857" max="14857" width="13" style="4" customWidth="1"/>
    <col min="14858" max="14858" width="13.42578125" style="4" customWidth="1"/>
    <col min="14859" max="14859" width="12.5703125" style="4" customWidth="1"/>
    <col min="14860" max="14861" width="13.85546875" style="4" customWidth="1"/>
    <col min="14862" max="14862" width="13.140625" style="4" customWidth="1"/>
    <col min="14863" max="15108" width="9.140625" style="4"/>
    <col min="15109" max="15109" width="5" style="4" customWidth="1"/>
    <col min="15110" max="15110" width="19.28515625" style="4" customWidth="1"/>
    <col min="15111" max="15111" width="52.42578125" style="4" customWidth="1"/>
    <col min="15112" max="15112" width="13.140625" style="4" customWidth="1"/>
    <col min="15113" max="15113" width="13" style="4" customWidth="1"/>
    <col min="15114" max="15114" width="13.42578125" style="4" customWidth="1"/>
    <col min="15115" max="15115" width="12.5703125" style="4" customWidth="1"/>
    <col min="15116" max="15117" width="13.85546875" style="4" customWidth="1"/>
    <col min="15118" max="15118" width="13.140625" style="4" customWidth="1"/>
    <col min="15119" max="15364" width="9.140625" style="4"/>
    <col min="15365" max="15365" width="5" style="4" customWidth="1"/>
    <col min="15366" max="15366" width="19.28515625" style="4" customWidth="1"/>
    <col min="15367" max="15367" width="52.42578125" style="4" customWidth="1"/>
    <col min="15368" max="15368" width="13.140625" style="4" customWidth="1"/>
    <col min="15369" max="15369" width="13" style="4" customWidth="1"/>
    <col min="15370" max="15370" width="13.42578125" style="4" customWidth="1"/>
    <col min="15371" max="15371" width="12.5703125" style="4" customWidth="1"/>
    <col min="15372" max="15373" width="13.85546875" style="4" customWidth="1"/>
    <col min="15374" max="15374" width="13.140625" style="4" customWidth="1"/>
    <col min="15375" max="15620" width="9.140625" style="4"/>
    <col min="15621" max="15621" width="5" style="4" customWidth="1"/>
    <col min="15622" max="15622" width="19.28515625" style="4" customWidth="1"/>
    <col min="15623" max="15623" width="52.42578125" style="4" customWidth="1"/>
    <col min="15624" max="15624" width="13.140625" style="4" customWidth="1"/>
    <col min="15625" max="15625" width="13" style="4" customWidth="1"/>
    <col min="15626" max="15626" width="13.42578125" style="4" customWidth="1"/>
    <col min="15627" max="15627" width="12.5703125" style="4" customWidth="1"/>
    <col min="15628" max="15629" width="13.85546875" style="4" customWidth="1"/>
    <col min="15630" max="15630" width="13.140625" style="4" customWidth="1"/>
    <col min="15631" max="15876" width="9.140625" style="4"/>
    <col min="15877" max="15877" width="5" style="4" customWidth="1"/>
    <col min="15878" max="15878" width="19.28515625" style="4" customWidth="1"/>
    <col min="15879" max="15879" width="52.42578125" style="4" customWidth="1"/>
    <col min="15880" max="15880" width="13.140625" style="4" customWidth="1"/>
    <col min="15881" max="15881" width="13" style="4" customWidth="1"/>
    <col min="15882" max="15882" width="13.42578125" style="4" customWidth="1"/>
    <col min="15883" max="15883" width="12.5703125" style="4" customWidth="1"/>
    <col min="15884" max="15885" width="13.85546875" style="4" customWidth="1"/>
    <col min="15886" max="15886" width="13.140625" style="4" customWidth="1"/>
    <col min="15887" max="16132" width="9.140625" style="4"/>
    <col min="16133" max="16133" width="5" style="4" customWidth="1"/>
    <col min="16134" max="16134" width="19.28515625" style="4" customWidth="1"/>
    <col min="16135" max="16135" width="52.42578125" style="4" customWidth="1"/>
    <col min="16136" max="16136" width="13.140625" style="4" customWidth="1"/>
    <col min="16137" max="16137" width="13" style="4" customWidth="1"/>
    <col min="16138" max="16138" width="13.42578125" style="4" customWidth="1"/>
    <col min="16139" max="16139" width="12.5703125" style="4" customWidth="1"/>
    <col min="16140" max="16141" width="13.85546875" style="4" customWidth="1"/>
    <col min="16142" max="16142" width="13.140625" style="4" customWidth="1"/>
    <col min="16143" max="16384" width="9.140625" style="4"/>
  </cols>
  <sheetData>
    <row r="1" spans="1:22" ht="12.75" x14ac:dyDescent="0.2">
      <c r="C1" s="634" t="s">
        <v>507</v>
      </c>
      <c r="D1" s="635"/>
      <c r="E1" s="635"/>
      <c r="F1" s="635"/>
      <c r="G1" s="12"/>
      <c r="H1" s="12"/>
      <c r="I1" s="12"/>
    </row>
    <row r="2" spans="1:22" ht="47.25" customHeight="1" x14ac:dyDescent="0.2">
      <c r="C2" s="636" t="s">
        <v>8</v>
      </c>
      <c r="D2" s="637"/>
      <c r="E2" s="637"/>
      <c r="F2" s="637"/>
      <c r="G2" s="637"/>
      <c r="H2" s="12"/>
      <c r="I2" s="12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2" ht="24" x14ac:dyDescent="0.2">
      <c r="D3" s="13" t="s">
        <v>0</v>
      </c>
      <c r="F3" s="12"/>
      <c r="G3" s="12"/>
      <c r="H3" s="12"/>
      <c r="I3" s="12"/>
      <c r="J3" s="125" t="s">
        <v>1107</v>
      </c>
      <c r="K3" s="162" t="s">
        <v>511</v>
      </c>
      <c r="L3" s="162" t="s">
        <v>1104</v>
      </c>
      <c r="M3" s="162" t="s">
        <v>2196</v>
      </c>
      <c r="N3" s="162" t="s">
        <v>2197</v>
      </c>
      <c r="O3" s="162" t="s">
        <v>2488</v>
      </c>
      <c r="P3" s="162" t="s">
        <v>2500</v>
      </c>
      <c r="Q3" s="162" t="s">
        <v>2819</v>
      </c>
      <c r="R3" s="162" t="s">
        <v>2829</v>
      </c>
      <c r="S3" s="162" t="s">
        <v>1105</v>
      </c>
      <c r="T3" s="162" t="s">
        <v>1106</v>
      </c>
    </row>
    <row r="4" spans="1:22" x14ac:dyDescent="0.2">
      <c r="A4" s="621" t="s">
        <v>10</v>
      </c>
      <c r="B4" s="622"/>
      <c r="C4" s="622"/>
      <c r="D4" s="622"/>
      <c r="E4" s="622"/>
      <c r="F4" s="622"/>
      <c r="G4" s="622"/>
      <c r="H4" s="622"/>
      <c r="I4" s="1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2" x14ac:dyDescent="0.2">
      <c r="A5" s="126">
        <v>1</v>
      </c>
      <c r="B5" s="127" t="str">
        <f>ССР!B17</f>
        <v>02-01-01</v>
      </c>
      <c r="C5" s="127" t="s">
        <v>12</v>
      </c>
      <c r="D5" s="128">
        <v>580509</v>
      </c>
      <c r="E5" s="129"/>
      <c r="F5" s="129"/>
      <c r="G5" s="129"/>
      <c r="H5" s="128">
        <v>580509</v>
      </c>
      <c r="I5" s="128">
        <f>H5*1.1532377</f>
        <v>669464.86398929998</v>
      </c>
      <c r="J5" s="130">
        <f>I5*0.845</f>
        <v>565697.81007095845</v>
      </c>
      <c r="K5" s="154">
        <f>'КС2-1.'!K124</f>
        <v>565697.81000000006</v>
      </c>
      <c r="L5" s="125"/>
      <c r="M5" s="125"/>
      <c r="N5" s="125"/>
      <c r="O5" s="125"/>
      <c r="P5" s="125"/>
      <c r="Q5" s="125"/>
      <c r="R5" s="125"/>
      <c r="S5" s="154">
        <f t="shared" ref="S5:S17" si="0">M5+L5+K5+N5+O5+P5+Q5+R5</f>
        <v>565697.81000000006</v>
      </c>
      <c r="T5" s="154">
        <f>J5-S5</f>
        <v>7.0958398282527924E-5</v>
      </c>
      <c r="U5" s="125"/>
      <c r="V5" s="125"/>
    </row>
    <row r="6" spans="1:22" s="498" customFormat="1" x14ac:dyDescent="0.2">
      <c r="A6" s="491">
        <v>2</v>
      </c>
      <c r="B6" s="492" t="str">
        <f>ССР!B18</f>
        <v>02-01-02</v>
      </c>
      <c r="C6" s="492" t="s">
        <v>14</v>
      </c>
      <c r="D6" s="493">
        <v>8111462</v>
      </c>
      <c r="E6" s="494"/>
      <c r="F6" s="494"/>
      <c r="G6" s="494"/>
      <c r="H6" s="493">
        <v>8111462</v>
      </c>
      <c r="I6" s="493">
        <f t="shared" ref="I6:I15" si="1">H6*1.1532377</f>
        <v>9354443.7805174012</v>
      </c>
      <c r="J6" s="495">
        <f t="shared" ref="J6:J15" si="2">I6*0.845</f>
        <v>7904504.9945372036</v>
      </c>
      <c r="K6" s="496"/>
      <c r="L6" s="497">
        <v>7783798.3499999996</v>
      </c>
      <c r="M6" s="497"/>
      <c r="N6" s="497">
        <f>'кс2-14'!K77</f>
        <v>120706.64</v>
      </c>
      <c r="O6" s="497"/>
      <c r="P6" s="497"/>
      <c r="Q6" s="497"/>
      <c r="R6" s="497"/>
      <c r="S6" s="154">
        <f t="shared" si="0"/>
        <v>7904504.9899999993</v>
      </c>
      <c r="T6" s="154">
        <f t="shared" ref="T6:T17" si="3">J6-S6</f>
        <v>4.5372042804956436E-3</v>
      </c>
      <c r="U6" s="496"/>
      <c r="V6" s="496"/>
    </row>
    <row r="7" spans="1:22" s="262" customFormat="1" x14ac:dyDescent="0.2">
      <c r="A7" s="255">
        <v>3</v>
      </c>
      <c r="B7" s="256" t="str">
        <f>ССР!B19</f>
        <v>02-01-03</v>
      </c>
      <c r="C7" s="256" t="s">
        <v>16</v>
      </c>
      <c r="D7" s="257">
        <v>3041855</v>
      </c>
      <c r="E7" s="258"/>
      <c r="F7" s="258"/>
      <c r="G7" s="258"/>
      <c r="H7" s="257">
        <v>3041855</v>
      </c>
      <c r="I7" s="257">
        <f t="shared" si="1"/>
        <v>3507981.8639334999</v>
      </c>
      <c r="J7" s="259">
        <f t="shared" si="2"/>
        <v>2964244.6750238072</v>
      </c>
      <c r="K7" s="260"/>
      <c r="L7" s="260"/>
      <c r="M7" s="260"/>
      <c r="N7" s="260"/>
      <c r="O7" s="261">
        <f>'кс2-21'!K60</f>
        <v>2228741.73</v>
      </c>
      <c r="P7" s="261"/>
      <c r="Q7" s="261"/>
      <c r="R7" s="261"/>
      <c r="S7" s="154">
        <f t="shared" si="0"/>
        <v>2228741.73</v>
      </c>
      <c r="T7" s="598">
        <f>J7-J8-J9</f>
        <v>-6705.0316428598017</v>
      </c>
      <c r="U7" s="260" t="e">
        <f>#REF!*1.2</f>
        <v>#REF!</v>
      </c>
      <c r="V7" s="260"/>
    </row>
    <row r="8" spans="1:22" s="262" customFormat="1" x14ac:dyDescent="0.2">
      <c r="A8" s="255"/>
      <c r="B8" s="256"/>
      <c r="C8" s="256" t="s">
        <v>2964</v>
      </c>
      <c r="D8" s="257"/>
      <c r="E8" s="258"/>
      <c r="F8" s="258"/>
      <c r="G8" s="258"/>
      <c r="H8" s="257"/>
      <c r="I8" s="257"/>
      <c r="J8" s="259">
        <v>248983.04000000001</v>
      </c>
      <c r="K8" s="260"/>
      <c r="L8" s="260"/>
      <c r="M8" s="260"/>
      <c r="N8" s="260"/>
      <c r="O8" s="261"/>
      <c r="P8" s="261"/>
      <c r="Q8" s="261"/>
      <c r="R8" s="261"/>
      <c r="S8" s="154">
        <f t="shared" si="0"/>
        <v>0</v>
      </c>
      <c r="T8" s="154">
        <f t="shared" si="3"/>
        <v>248983.04000000001</v>
      </c>
      <c r="U8" s="260"/>
      <c r="V8" s="260"/>
    </row>
    <row r="9" spans="1:22" s="262" customFormat="1" x14ac:dyDescent="0.2">
      <c r="A9" s="255"/>
      <c r="B9" s="256"/>
      <c r="C9" s="256" t="s">
        <v>2963</v>
      </c>
      <c r="D9" s="257"/>
      <c r="E9" s="258"/>
      <c r="F9" s="258"/>
      <c r="G9" s="258"/>
      <c r="H9" s="257"/>
      <c r="I9" s="257"/>
      <c r="J9" s="259">
        <f>3266360/1.2</f>
        <v>2721966.666666667</v>
      </c>
      <c r="K9" s="260"/>
      <c r="L9" s="260"/>
      <c r="M9" s="260"/>
      <c r="N9" s="260"/>
      <c r="O9" s="261"/>
      <c r="P9" s="261"/>
      <c r="Q9" s="261"/>
      <c r="R9" s="261"/>
      <c r="S9" s="154">
        <f t="shared" si="0"/>
        <v>0</v>
      </c>
      <c r="T9" s="154">
        <f t="shared" si="3"/>
        <v>2721966.666666667</v>
      </c>
      <c r="U9" s="260"/>
      <c r="V9" s="260"/>
    </row>
    <row r="10" spans="1:22" s="270" customFormat="1" x14ac:dyDescent="0.2">
      <c r="A10" s="263">
        <v>4</v>
      </c>
      <c r="B10" s="264" t="str">
        <f>ССР!B20</f>
        <v>02-01-04</v>
      </c>
      <c r="C10" s="264" t="s">
        <v>18</v>
      </c>
      <c r="D10" s="265">
        <v>4838968</v>
      </c>
      <c r="E10" s="266"/>
      <c r="F10" s="266"/>
      <c r="G10" s="266"/>
      <c r="H10" s="265">
        <v>4838968</v>
      </c>
      <c r="I10" s="265">
        <f t="shared" si="1"/>
        <v>5580480.3266936</v>
      </c>
      <c r="J10" s="267">
        <f t="shared" si="2"/>
        <v>4715505.8760560919</v>
      </c>
      <c r="K10" s="268"/>
      <c r="L10" s="269">
        <f>'КС2-5'!K55</f>
        <v>167417.64000000001</v>
      </c>
      <c r="M10" s="269">
        <f>'кс2-9'!K54</f>
        <v>592614.08391334501</v>
      </c>
      <c r="N10" s="269">
        <f>'кс2-13'!K107</f>
        <v>2747748.89</v>
      </c>
      <c r="O10" s="269"/>
      <c r="P10" s="269">
        <f>'кс2-22'!K67</f>
        <v>966230.98</v>
      </c>
      <c r="Q10" s="269"/>
      <c r="R10" s="269"/>
      <c r="S10" s="154">
        <f t="shared" si="0"/>
        <v>4474011.5939133447</v>
      </c>
      <c r="T10" s="154">
        <f t="shared" si="3"/>
        <v>241494.28214274719</v>
      </c>
      <c r="U10" s="268"/>
      <c r="V10" s="268"/>
    </row>
    <row r="11" spans="1:22" s="254" customFormat="1" x14ac:dyDescent="0.2">
      <c r="A11" s="248">
        <v>5</v>
      </c>
      <c r="B11" s="249" t="str">
        <f>ССР!B21</f>
        <v>02-01-05</v>
      </c>
      <c r="C11" s="249" t="s">
        <v>20</v>
      </c>
      <c r="D11" s="250">
        <v>8494813</v>
      </c>
      <c r="E11" s="251"/>
      <c r="F11" s="251"/>
      <c r="G11" s="251"/>
      <c r="H11" s="250">
        <v>8494813</v>
      </c>
      <c r="I11" s="250">
        <f t="shared" si="1"/>
        <v>9796538.6060501002</v>
      </c>
      <c r="J11" s="252">
        <f t="shared" si="2"/>
        <v>8278075.1221123347</v>
      </c>
      <c r="K11" s="175">
        <f>'КС2-2.'!K111</f>
        <v>1620714.2</v>
      </c>
      <c r="L11" s="175">
        <f>'КС2-3'!K85</f>
        <v>2102225.21</v>
      </c>
      <c r="M11" s="175">
        <f>'кс2-8 '!K145</f>
        <v>2848522.5305927196</v>
      </c>
      <c r="N11" s="175">
        <f>'кс2-15'!K120</f>
        <v>1338151.3599999999</v>
      </c>
      <c r="O11" s="175"/>
      <c r="P11" s="175"/>
      <c r="Q11" s="175"/>
      <c r="R11" s="175"/>
      <c r="S11" s="154">
        <f t="shared" si="0"/>
        <v>7909613.3005927205</v>
      </c>
      <c r="T11" s="154">
        <f t="shared" si="3"/>
        <v>368461.8215196142</v>
      </c>
      <c r="U11" s="253"/>
      <c r="V11" s="253"/>
    </row>
    <row r="12" spans="1:22" s="498" customFormat="1" x14ac:dyDescent="0.2">
      <c r="A12" s="491">
        <v>6</v>
      </c>
      <c r="B12" s="492" t="str">
        <f>ССР!B22</f>
        <v>02-01-06</v>
      </c>
      <c r="C12" s="492" t="s">
        <v>22</v>
      </c>
      <c r="D12" s="493">
        <v>2787392</v>
      </c>
      <c r="E12" s="494"/>
      <c r="F12" s="494"/>
      <c r="G12" s="494"/>
      <c r="H12" s="493">
        <v>2787392</v>
      </c>
      <c r="I12" s="493">
        <f t="shared" si="1"/>
        <v>3214525.5390784</v>
      </c>
      <c r="J12" s="495">
        <f t="shared" si="2"/>
        <v>2716274.0805212478</v>
      </c>
      <c r="K12" s="496"/>
      <c r="L12" s="497">
        <f>'КС2-6'!K48</f>
        <v>572002.73</v>
      </c>
      <c r="M12" s="497">
        <f>'кс2 11'!K65</f>
        <v>330242.90000000002</v>
      </c>
      <c r="N12" s="497">
        <f>'кс2-19'!K128</f>
        <v>1814028.45</v>
      </c>
      <c r="O12" s="497"/>
      <c r="P12" s="497"/>
      <c r="Q12" s="497"/>
      <c r="R12" s="497"/>
      <c r="S12" s="154">
        <f t="shared" si="0"/>
        <v>2716274.08</v>
      </c>
      <c r="T12" s="154">
        <f t="shared" si="3"/>
        <v>5.212477408349514E-4</v>
      </c>
      <c r="U12" s="496"/>
      <c r="V12" s="496"/>
    </row>
    <row r="13" spans="1:22" s="498" customFormat="1" x14ac:dyDescent="0.2">
      <c r="A13" s="491">
        <v>7</v>
      </c>
      <c r="B13" s="492" t="str">
        <f>ССР!B23</f>
        <v>02-01-07</v>
      </c>
      <c r="C13" s="492" t="s">
        <v>24</v>
      </c>
      <c r="D13" s="493">
        <v>654534</v>
      </c>
      <c r="E13" s="494"/>
      <c r="F13" s="494"/>
      <c r="G13" s="494"/>
      <c r="H13" s="493">
        <v>654534</v>
      </c>
      <c r="I13" s="493">
        <f t="shared" si="1"/>
        <v>754833.28473179997</v>
      </c>
      <c r="J13" s="495">
        <f t="shared" si="2"/>
        <v>637834.12559837091</v>
      </c>
      <c r="K13" s="496"/>
      <c r="L13" s="497"/>
      <c r="M13" s="497">
        <f>'кс2-10'!K77</f>
        <v>445184.11868345994</v>
      </c>
      <c r="N13" s="497">
        <f>'кс2-17'!K65</f>
        <v>84888.78</v>
      </c>
      <c r="O13" s="497"/>
      <c r="P13" s="497">
        <f>'кс2-23.'!K62</f>
        <v>107761.23</v>
      </c>
      <c r="Q13" s="497"/>
      <c r="R13" s="497"/>
      <c r="S13" s="154">
        <f t="shared" si="0"/>
        <v>637834.12868345995</v>
      </c>
      <c r="T13" s="154">
        <f t="shared" si="3"/>
        <v>-3.0850890325382352E-3</v>
      </c>
      <c r="U13" s="496"/>
      <c r="V13" s="496"/>
    </row>
    <row r="14" spans="1:22" s="498" customFormat="1" x14ac:dyDescent="0.2">
      <c r="A14" s="491">
        <v>8</v>
      </c>
      <c r="B14" s="492" t="str">
        <f>ССР!B24</f>
        <v>02-01-08</v>
      </c>
      <c r="C14" s="492" t="s">
        <v>26</v>
      </c>
      <c r="D14" s="493">
        <v>405482</v>
      </c>
      <c r="E14" s="494"/>
      <c r="F14" s="494"/>
      <c r="G14" s="494"/>
      <c r="H14" s="493">
        <v>405482</v>
      </c>
      <c r="I14" s="493">
        <f t="shared" si="1"/>
        <v>467617.12907140004</v>
      </c>
      <c r="J14" s="495">
        <f t="shared" si="2"/>
        <v>395136.47406533302</v>
      </c>
      <c r="K14" s="496"/>
      <c r="L14" s="497">
        <f>'КС2-7'!K76</f>
        <v>137391.79</v>
      </c>
      <c r="M14" s="497">
        <f>' кс 2 12'!K82</f>
        <v>37757.740831423078</v>
      </c>
      <c r="N14" s="497">
        <f>'кс2-16'!K54</f>
        <v>41399.83</v>
      </c>
      <c r="O14" s="497"/>
      <c r="P14" s="497">
        <f>'кс2-24.'!K99</f>
        <v>178587.11</v>
      </c>
      <c r="Q14" s="497"/>
      <c r="R14" s="497"/>
      <c r="S14" s="154">
        <f t="shared" si="0"/>
        <v>395136.47083142307</v>
      </c>
      <c r="T14" s="154">
        <f t="shared" si="3"/>
        <v>3.2339099561795592E-3</v>
      </c>
      <c r="U14" s="496"/>
      <c r="V14" s="496"/>
    </row>
    <row r="15" spans="1:22" s="498" customFormat="1" x14ac:dyDescent="0.2">
      <c r="A15" s="491">
        <v>9</v>
      </c>
      <c r="B15" s="492" t="str">
        <f>ССР!B25</f>
        <v>02-01-09</v>
      </c>
      <c r="C15" s="492" t="s">
        <v>28</v>
      </c>
      <c r="D15" s="493">
        <v>2868861</v>
      </c>
      <c r="E15" s="494"/>
      <c r="F15" s="494"/>
      <c r="G15" s="494"/>
      <c r="H15" s="493">
        <v>2868861</v>
      </c>
      <c r="I15" s="493">
        <f t="shared" si="1"/>
        <v>3308478.6612597001</v>
      </c>
      <c r="J15" s="495">
        <f t="shared" si="2"/>
        <v>2795664.4687644467</v>
      </c>
      <c r="K15" s="496"/>
      <c r="L15" s="496"/>
      <c r="M15" s="496"/>
      <c r="N15" s="497">
        <f>'кс2-18'!K200</f>
        <v>1497450.09</v>
      </c>
      <c r="O15" s="497"/>
      <c r="P15" s="497">
        <f>'кс2-25..'!K160</f>
        <v>784895.73</v>
      </c>
      <c r="Q15" s="497"/>
      <c r="R15" s="497"/>
      <c r="S15" s="154">
        <f t="shared" si="0"/>
        <v>2282345.8200000003</v>
      </c>
      <c r="T15" s="154">
        <f t="shared" si="3"/>
        <v>513318.64876444638</v>
      </c>
      <c r="U15" s="496"/>
      <c r="V15" s="496"/>
    </row>
    <row r="16" spans="1:22" s="262" customFormat="1" x14ac:dyDescent="0.2">
      <c r="A16" s="255">
        <v>10</v>
      </c>
      <c r="B16" s="256" t="s">
        <v>31</v>
      </c>
      <c r="C16" s="256" t="s">
        <v>32</v>
      </c>
      <c r="D16" s="257">
        <v>5804862.5</v>
      </c>
      <c r="E16" s="258"/>
      <c r="F16" s="258"/>
      <c r="G16" s="258"/>
      <c r="H16" s="257">
        <v>5804862.5</v>
      </c>
      <c r="I16" s="257">
        <f>H16*1.1532377</f>
        <v>6694386.2783162501</v>
      </c>
      <c r="J16" s="259">
        <f>I16*0.845</f>
        <v>5656756.4051772309</v>
      </c>
      <c r="K16" s="260"/>
      <c r="L16" s="260"/>
      <c r="M16" s="260"/>
      <c r="N16" s="260"/>
      <c r="O16" s="261">
        <f>'кс2-20'!K231</f>
        <v>1671263.71</v>
      </c>
      <c r="P16" s="261"/>
      <c r="Q16" s="261">
        <f>'кс2-28'!K247</f>
        <v>1650291.79</v>
      </c>
      <c r="R16" s="261"/>
      <c r="S16" s="154">
        <f t="shared" si="0"/>
        <v>3321555.5</v>
      </c>
      <c r="T16" s="154">
        <f t="shared" si="3"/>
        <v>2335200.9051772309</v>
      </c>
      <c r="U16" s="260"/>
      <c r="V16" s="260"/>
    </row>
    <row r="17" spans="1:22" s="262" customFormat="1" ht="24" x14ac:dyDescent="0.2">
      <c r="A17" s="255">
        <v>11</v>
      </c>
      <c r="B17" s="256" t="s">
        <v>36</v>
      </c>
      <c r="C17" s="256" t="s">
        <v>37</v>
      </c>
      <c r="D17" s="257">
        <v>751775</v>
      </c>
      <c r="E17" s="320"/>
      <c r="F17" s="320"/>
      <c r="G17" s="320"/>
      <c r="H17" s="257">
        <v>751775</v>
      </c>
      <c r="I17" s="257" t="e">
        <f>#REF!*0.02</f>
        <v>#REF!</v>
      </c>
      <c r="J17" s="259">
        <f>ССР!J32</f>
        <v>732593.88063854061</v>
      </c>
      <c r="K17" s="260"/>
      <c r="L17" s="260"/>
      <c r="M17" s="260"/>
      <c r="N17" s="260"/>
      <c r="O17" s="260"/>
      <c r="P17" s="260"/>
      <c r="Q17" s="260"/>
      <c r="R17" s="260"/>
      <c r="S17" s="154">
        <f t="shared" si="0"/>
        <v>0</v>
      </c>
      <c r="T17" s="154">
        <f t="shared" si="3"/>
        <v>732593.88063854061</v>
      </c>
      <c r="U17" s="260"/>
      <c r="V17" s="260"/>
    </row>
    <row r="18" spans="1:22" x14ac:dyDescent="0.2">
      <c r="A18" s="131"/>
      <c r="B18" s="133"/>
      <c r="C18" s="134" t="s">
        <v>47</v>
      </c>
      <c r="D18" s="128" t="e">
        <f>#REF!+#REF!</f>
        <v>#REF!</v>
      </c>
      <c r="E18" s="129"/>
      <c r="F18" s="129"/>
      <c r="G18" s="129"/>
      <c r="H18" s="128" t="e">
        <f>#REF!+#REF!</f>
        <v>#REF!</v>
      </c>
      <c r="I18" s="19" t="e">
        <f>#REF!+#REF!</f>
        <v>#REF!</v>
      </c>
      <c r="J18" s="130">
        <f>J5+J6+J8+J9+J10+J11+J12+J13+J14+J15+J16+J17</f>
        <v>37368992.944208428</v>
      </c>
      <c r="K18" s="125">
        <f t="shared" ref="K18:P18" si="4">SUM(K4:K17)</f>
        <v>2186412.0099999998</v>
      </c>
      <c r="L18" s="125">
        <f t="shared" si="4"/>
        <v>10762835.719999999</v>
      </c>
      <c r="M18" s="125">
        <f t="shared" si="4"/>
        <v>4254321.3740209471</v>
      </c>
      <c r="N18" s="125">
        <f t="shared" si="4"/>
        <v>7644374.040000001</v>
      </c>
      <c r="O18" s="125">
        <f t="shared" si="4"/>
        <v>3900005.44</v>
      </c>
      <c r="P18" s="125">
        <f t="shared" si="4"/>
        <v>2037475.0499999998</v>
      </c>
      <c r="Q18" s="154">
        <f>Q16</f>
        <v>1650291.79</v>
      </c>
      <c r="R18" s="154">
        <f>R16+R9+R8+R7</f>
        <v>0</v>
      </c>
      <c r="S18" s="125">
        <f>SUM(S4:S17)</f>
        <v>32435715.42402095</v>
      </c>
      <c r="T18" s="154">
        <f>SUM(T4:T17)</f>
        <v>7155314.2185446182</v>
      </c>
      <c r="U18" s="125"/>
      <c r="V18" s="125"/>
    </row>
    <row r="19" spans="1:22" x14ac:dyDescent="0.2">
      <c r="A19" s="126"/>
      <c r="B19" s="135"/>
      <c r="C19" s="127" t="s">
        <v>48</v>
      </c>
      <c r="D19" s="128" t="e">
        <f>ROUND(D18*0.2,2)+0.01</f>
        <v>#REF!</v>
      </c>
      <c r="E19" s="128"/>
      <c r="F19" s="128"/>
      <c r="G19" s="128"/>
      <c r="H19" s="128" t="e">
        <f>ROUND(H18*0.2,2)+0.01</f>
        <v>#REF!</v>
      </c>
      <c r="I19" s="19" t="e">
        <f>I18*0.2</f>
        <v>#REF!</v>
      </c>
      <c r="J19" s="130">
        <f>J18*0.2</f>
        <v>7473798.588841686</v>
      </c>
      <c r="K19" s="125">
        <f>K18*0.2</f>
        <v>437282.402</v>
      </c>
      <c r="L19" s="125">
        <f>ROUND(L18*0.2,2)+0.01</f>
        <v>2152567.15</v>
      </c>
      <c r="M19" s="125">
        <f>ROUND(M18*0.2,2)+0.01</f>
        <v>850864.28</v>
      </c>
      <c r="N19" s="125">
        <f>ROUND(N18*0.2,2)+0.01</f>
        <v>1528874.82</v>
      </c>
      <c r="O19" s="125">
        <f>ROUND(O18*0.2,2)+0.01</f>
        <v>780001.1</v>
      </c>
      <c r="P19" s="125">
        <f>ROUND(P18*0.2,2)</f>
        <v>407495.01</v>
      </c>
      <c r="Q19" s="125">
        <f>Q18*0.2</f>
        <v>330058.35800000001</v>
      </c>
      <c r="R19" s="125">
        <f>R18*0.2</f>
        <v>0</v>
      </c>
      <c r="S19" s="125">
        <f>ROUND(S18*0.2,2)+0.01</f>
        <v>6487143.0899999999</v>
      </c>
      <c r="T19" s="154">
        <f>ROUND(T18*0.2,2)+0.01</f>
        <v>1431062.85</v>
      </c>
      <c r="U19" s="125"/>
      <c r="V19" s="125"/>
    </row>
    <row r="20" spans="1:22" x14ac:dyDescent="0.2">
      <c r="A20" s="157"/>
      <c r="B20" s="158"/>
      <c r="C20" s="145" t="s">
        <v>49</v>
      </c>
      <c r="D20" s="144" t="e">
        <f>D19+D18</f>
        <v>#REF!</v>
      </c>
      <c r="E20" s="144"/>
      <c r="F20" s="144"/>
      <c r="G20" s="144"/>
      <c r="H20" s="144" t="e">
        <f t="shared" ref="H20:L20" si="5">H19+H18</f>
        <v>#REF!</v>
      </c>
      <c r="I20" s="159" t="e">
        <f t="shared" si="5"/>
        <v>#REF!</v>
      </c>
      <c r="J20" s="160">
        <f t="shared" si="5"/>
        <v>44842791.533050112</v>
      </c>
      <c r="K20" s="161">
        <f t="shared" si="5"/>
        <v>2623694.4119999995</v>
      </c>
      <c r="L20" s="161">
        <f t="shared" si="5"/>
        <v>12915402.869999999</v>
      </c>
      <c r="M20" s="161">
        <f t="shared" ref="M20:N20" si="6">M19+M18</f>
        <v>5105185.6540209474</v>
      </c>
      <c r="N20" s="161">
        <f t="shared" si="6"/>
        <v>9173248.8600000013</v>
      </c>
      <c r="O20" s="161">
        <f t="shared" ref="O20" si="7">O19+O18</f>
        <v>4680006.54</v>
      </c>
      <c r="P20" s="161">
        <f t="shared" ref="P20" si="8">P19+P18</f>
        <v>2444970.0599999996</v>
      </c>
      <c r="Q20" s="161">
        <f>Q19+Q18</f>
        <v>1980350.148</v>
      </c>
      <c r="R20" s="161">
        <f>R19+R18</f>
        <v>0</v>
      </c>
      <c r="S20" s="161">
        <f>S19+S18</f>
        <v>38922858.51402095</v>
      </c>
      <c r="T20" s="161">
        <f>T19+T18</f>
        <v>8586377.0685446188</v>
      </c>
      <c r="U20" s="125"/>
      <c r="V20" s="125"/>
    </row>
    <row r="21" spans="1:22" x14ac:dyDescent="0.2">
      <c r="J21" s="156"/>
      <c r="K21" s="136"/>
      <c r="L21" s="136"/>
      <c r="M21" s="136"/>
      <c r="N21" s="136"/>
      <c r="O21" s="136"/>
      <c r="P21" s="136"/>
      <c r="Q21" s="136"/>
      <c r="R21" s="136">
        <f>'КС3-8'!G59</f>
        <v>891597.56226666702</v>
      </c>
      <c r="S21" s="136">
        <f>SUM(K20:R20)</f>
        <v>38922858.544020951</v>
      </c>
      <c r="T21" s="136">
        <f>J20-S20</f>
        <v>5919933.0190291628</v>
      </c>
    </row>
    <row r="22" spans="1:22" x14ac:dyDescent="0.2">
      <c r="M22" s="136"/>
      <c r="S22" s="136"/>
    </row>
    <row r="24" spans="1:22" x14ac:dyDescent="0.2">
      <c r="L24" s="136"/>
      <c r="M24" s="136"/>
      <c r="N24" s="136"/>
      <c r="O24" s="136"/>
      <c r="P24" s="136"/>
      <c r="Q24" s="136"/>
      <c r="R24" s="136"/>
    </row>
    <row r="25" spans="1:22" x14ac:dyDescent="0.2">
      <c r="R25" s="136"/>
      <c r="S25" s="136">
        <f>J20-S21</f>
        <v>5919932.9890291616</v>
      </c>
    </row>
    <row r="26" spans="1:22" x14ac:dyDescent="0.2">
      <c r="R26" s="136"/>
    </row>
    <row r="28" spans="1:22" x14ac:dyDescent="0.2">
      <c r="J28" s="156"/>
    </row>
  </sheetData>
  <mergeCells count="3">
    <mergeCell ref="A4:H4"/>
    <mergeCell ref="C1:F1"/>
    <mergeCell ref="C2:G2"/>
  </mergeCells>
  <pageMargins left="0.42" right="0.25" top="0.5" bottom="0.52" header="0.3" footer="0.3"/>
  <pageSetup paperSize="9" scale="59" fitToHeight="10000" orientation="landscape" r:id="rId1"/>
  <headerFooter alignWithMargins="0">
    <oddHeader>&amp;LГРАНД-Смета 2020</oddHeader>
    <oddFooter>&amp;C1&amp;RСтраница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P99"/>
  <sheetViews>
    <sheetView showGridLines="0" view="pageBreakPreview" topLeftCell="A16" zoomScaleNormal="115" zoomScaleSheetLayoutView="100" workbookViewId="0">
      <selection activeCell="A43" sqref="A43:J43"/>
    </sheetView>
  </sheetViews>
  <sheetFormatPr defaultRowHeight="12.75" x14ac:dyDescent="0.2"/>
  <cols>
    <col min="1" max="1" width="4.85546875" style="402" customWidth="1"/>
    <col min="2" max="2" width="3.28515625" style="399" customWidth="1"/>
    <col min="3" max="3" width="13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0.570312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452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51"/>
      <c r="I10" s="451"/>
      <c r="J10" s="451"/>
      <c r="K10" s="451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198</v>
      </c>
      <c r="J18" s="668"/>
      <c r="K18" s="667" t="s">
        <v>2817</v>
      </c>
      <c r="L18" s="668"/>
      <c r="M18" s="667" t="s">
        <v>2818</v>
      </c>
      <c r="N18" s="668"/>
      <c r="O18" s="667" t="s">
        <v>2817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453"/>
      <c r="H19" s="453"/>
      <c r="I19" s="453"/>
      <c r="J19" s="453"/>
      <c r="K19" s="453"/>
      <c r="L19" s="453"/>
      <c r="M19" s="453"/>
      <c r="N19" s="388"/>
      <c r="O19" s="388"/>
      <c r="P19" s="389"/>
    </row>
    <row r="20" spans="1:16" s="385" customFormat="1" ht="24.75" customHeight="1" x14ac:dyDescent="0.2">
      <c r="A20" s="401"/>
      <c r="B20" s="398"/>
      <c r="C20" s="454"/>
      <c r="D20" s="386"/>
      <c r="E20" s="383"/>
      <c r="F20" s="453"/>
      <c r="G20" s="383" t="s">
        <v>70</v>
      </c>
      <c r="H20" s="453"/>
      <c r="I20" s="453"/>
      <c r="J20" s="453"/>
      <c r="K20" s="395"/>
      <c r="L20" s="453"/>
      <c r="M20" s="453"/>
      <c r="N20" s="388"/>
      <c r="O20" s="388"/>
      <c r="P20" s="389"/>
    </row>
    <row r="21" spans="1:16" s="385" customFormat="1" ht="15" customHeight="1" x14ac:dyDescent="0.2">
      <c r="A21" s="401"/>
      <c r="B21" s="398"/>
      <c r="C21" s="454"/>
      <c r="D21" s="386"/>
      <c r="E21" s="383"/>
      <c r="F21" s="453"/>
      <c r="G21" s="383" t="s">
        <v>1233</v>
      </c>
      <c r="H21" s="453"/>
      <c r="I21" s="453"/>
      <c r="J21" s="453"/>
      <c r="K21" s="395"/>
      <c r="L21" s="453"/>
      <c r="M21" s="453"/>
      <c r="N21" s="388"/>
      <c r="O21" s="388"/>
      <c r="P21" s="389"/>
    </row>
    <row r="22" spans="1:16" s="385" customFormat="1" ht="15" customHeight="1" x14ac:dyDescent="0.2">
      <c r="A22" s="401"/>
      <c r="B22" s="398"/>
      <c r="C22" s="454"/>
      <c r="D22" s="386"/>
      <c r="E22" s="383"/>
      <c r="F22" s="453"/>
      <c r="G22" s="453"/>
      <c r="H22" s="453"/>
      <c r="I22" s="453"/>
      <c r="J22" s="453"/>
      <c r="K22" s="395"/>
      <c r="L22" s="453"/>
      <c r="M22" s="453"/>
      <c r="N22" s="388"/>
      <c r="O22" s="388"/>
      <c r="P22" s="389"/>
    </row>
    <row r="23" spans="1:16" s="385" customFormat="1" ht="15" customHeight="1" x14ac:dyDescent="0.2">
      <c r="A23" s="401"/>
      <c r="B23" s="669" t="s">
        <v>1808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385" customFormat="1" x14ac:dyDescent="0.2">
      <c r="A24" s="401"/>
      <c r="B24" s="398"/>
      <c r="C24" s="384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481">
        <v>1</v>
      </c>
      <c r="B29" s="482">
        <v>2</v>
      </c>
      <c r="C29" s="482">
        <v>3</v>
      </c>
      <c r="D29" s="483">
        <v>4</v>
      </c>
      <c r="E29" s="483">
        <v>5</v>
      </c>
      <c r="F29" s="483">
        <v>6</v>
      </c>
      <c r="G29" s="483">
        <v>7</v>
      </c>
      <c r="H29" s="483">
        <v>8</v>
      </c>
      <c r="I29" s="483">
        <v>9</v>
      </c>
      <c r="J29" s="483">
        <v>10</v>
      </c>
      <c r="K29" s="483">
        <v>11</v>
      </c>
      <c r="L29" s="483">
        <v>12</v>
      </c>
      <c r="M29" s="483">
        <v>13</v>
      </c>
      <c r="N29" s="483">
        <v>14</v>
      </c>
      <c r="O29" s="483">
        <v>15</v>
      </c>
      <c r="P29" s="483">
        <v>16</v>
      </c>
    </row>
    <row r="30" spans="1:16" ht="19.149999999999999" customHeight="1" x14ac:dyDescent="0.2">
      <c r="A30" s="647" t="s">
        <v>1843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1870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45" x14ac:dyDescent="0.2">
      <c r="A32" s="473">
        <v>1</v>
      </c>
      <c r="B32" s="474" t="s">
        <v>169</v>
      </c>
      <c r="C32" s="475" t="s">
        <v>2587</v>
      </c>
      <c r="D32" s="476" t="s">
        <v>2588</v>
      </c>
      <c r="E32" s="477" t="s">
        <v>761</v>
      </c>
      <c r="F32" s="478">
        <v>0.68</v>
      </c>
      <c r="G32" s="479">
        <v>1631.9</v>
      </c>
      <c r="H32" s="479">
        <v>1361.86</v>
      </c>
      <c r="I32" s="479">
        <v>219.29</v>
      </c>
      <c r="J32" s="479">
        <v>14.03</v>
      </c>
      <c r="K32" s="479">
        <v>1110</v>
      </c>
      <c r="L32" s="479">
        <v>926</v>
      </c>
      <c r="M32" s="479">
        <v>149</v>
      </c>
      <c r="N32" s="479">
        <v>10</v>
      </c>
      <c r="O32" s="478" t="s">
        <v>2590</v>
      </c>
      <c r="P32" s="478" t="s">
        <v>2591</v>
      </c>
    </row>
    <row r="33" spans="1:16" ht="45" x14ac:dyDescent="0.2">
      <c r="A33" s="473">
        <v>2</v>
      </c>
      <c r="B33" s="474" t="s">
        <v>171</v>
      </c>
      <c r="C33" s="475" t="s">
        <v>2587</v>
      </c>
      <c r="D33" s="476" t="s">
        <v>2588</v>
      </c>
      <c r="E33" s="477" t="s">
        <v>761</v>
      </c>
      <c r="F33" s="478">
        <v>1.1200000000000001</v>
      </c>
      <c r="G33" s="479">
        <v>1631.9</v>
      </c>
      <c r="H33" s="479">
        <v>1361.86</v>
      </c>
      <c r="I33" s="479">
        <v>219.29</v>
      </c>
      <c r="J33" s="479">
        <v>14.03</v>
      </c>
      <c r="K33" s="479">
        <v>1828</v>
      </c>
      <c r="L33" s="479">
        <v>1525</v>
      </c>
      <c r="M33" s="479">
        <v>246</v>
      </c>
      <c r="N33" s="479">
        <v>16</v>
      </c>
      <c r="O33" s="478" t="s">
        <v>2593</v>
      </c>
      <c r="P33" s="478" t="s">
        <v>2594</v>
      </c>
    </row>
    <row r="34" spans="1:16" ht="19.149999999999999" customHeight="1" x14ac:dyDescent="0.2">
      <c r="A34" s="646" t="s">
        <v>460</v>
      </c>
      <c r="B34" s="645"/>
      <c r="C34" s="645"/>
      <c r="D34" s="645"/>
      <c r="E34" s="645"/>
      <c r="F34" s="645"/>
      <c r="G34" s="645"/>
      <c r="H34" s="645"/>
      <c r="I34" s="645"/>
      <c r="J34" s="645"/>
      <c r="K34" s="478">
        <v>2938</v>
      </c>
      <c r="L34" s="478">
        <v>2451</v>
      </c>
      <c r="M34" s="478">
        <v>395</v>
      </c>
      <c r="N34" s="478">
        <v>26</v>
      </c>
      <c r="O34" s="478">
        <v>236.16</v>
      </c>
      <c r="P34" s="478">
        <v>1.78</v>
      </c>
    </row>
    <row r="35" spans="1:16" x14ac:dyDescent="0.2">
      <c r="A35" s="646" t="s">
        <v>461</v>
      </c>
      <c r="B35" s="645"/>
      <c r="C35" s="645"/>
      <c r="D35" s="645"/>
      <c r="E35" s="645"/>
      <c r="F35" s="645"/>
      <c r="G35" s="645"/>
      <c r="H35" s="645"/>
      <c r="I35" s="645"/>
      <c r="J35" s="645"/>
      <c r="K35" s="478">
        <v>2353</v>
      </c>
      <c r="L35" s="478"/>
      <c r="M35" s="478"/>
      <c r="N35" s="478"/>
      <c r="O35" s="478"/>
      <c r="P35" s="478"/>
    </row>
    <row r="36" spans="1:16" x14ac:dyDescent="0.2">
      <c r="A36" s="646" t="s">
        <v>462</v>
      </c>
      <c r="B36" s="645"/>
      <c r="C36" s="645"/>
      <c r="D36" s="645"/>
      <c r="E36" s="645"/>
      <c r="F36" s="645"/>
      <c r="G36" s="645"/>
      <c r="H36" s="645"/>
      <c r="I36" s="645"/>
      <c r="J36" s="645"/>
      <c r="K36" s="478">
        <v>1610</v>
      </c>
      <c r="L36" s="478"/>
      <c r="M36" s="478"/>
      <c r="N36" s="478"/>
      <c r="O36" s="478"/>
      <c r="P36" s="478"/>
    </row>
    <row r="37" spans="1:16" x14ac:dyDescent="0.2">
      <c r="A37" s="644" t="s">
        <v>1981</v>
      </c>
      <c r="B37" s="645"/>
      <c r="C37" s="645"/>
      <c r="D37" s="645"/>
      <c r="E37" s="645"/>
      <c r="F37" s="645"/>
      <c r="G37" s="645"/>
      <c r="H37" s="645"/>
      <c r="I37" s="645"/>
      <c r="J37" s="645"/>
      <c r="K37" s="478"/>
      <c r="L37" s="478"/>
      <c r="M37" s="478"/>
      <c r="N37" s="478"/>
      <c r="O37" s="478"/>
      <c r="P37" s="478"/>
    </row>
    <row r="38" spans="1:16" x14ac:dyDescent="0.2">
      <c r="A38" s="646" t="s">
        <v>1841</v>
      </c>
      <c r="B38" s="645"/>
      <c r="C38" s="645"/>
      <c r="D38" s="645"/>
      <c r="E38" s="645"/>
      <c r="F38" s="645"/>
      <c r="G38" s="645"/>
      <c r="H38" s="645"/>
      <c r="I38" s="645"/>
      <c r="J38" s="645"/>
      <c r="K38" s="478">
        <v>6901</v>
      </c>
      <c r="L38" s="478"/>
      <c r="M38" s="478"/>
      <c r="N38" s="478"/>
      <c r="O38" s="478">
        <v>236.16</v>
      </c>
      <c r="P38" s="478">
        <v>1.78</v>
      </c>
    </row>
    <row r="39" spans="1:16" x14ac:dyDescent="0.2">
      <c r="A39" s="646" t="s">
        <v>346</v>
      </c>
      <c r="B39" s="645"/>
      <c r="C39" s="645"/>
      <c r="D39" s="645"/>
      <c r="E39" s="645"/>
      <c r="F39" s="645"/>
      <c r="G39" s="645"/>
      <c r="H39" s="645"/>
      <c r="I39" s="645"/>
      <c r="J39" s="645"/>
      <c r="K39" s="478">
        <v>6901</v>
      </c>
      <c r="L39" s="478"/>
      <c r="M39" s="478"/>
      <c r="N39" s="478"/>
      <c r="O39" s="478">
        <v>236.16</v>
      </c>
      <c r="P39" s="478">
        <v>1.78</v>
      </c>
    </row>
    <row r="40" spans="1:16" x14ac:dyDescent="0.2">
      <c r="A40" s="646" t="s">
        <v>466</v>
      </c>
      <c r="B40" s="645"/>
      <c r="C40" s="645"/>
      <c r="D40" s="645"/>
      <c r="E40" s="645"/>
      <c r="F40" s="645"/>
      <c r="G40" s="645"/>
      <c r="H40" s="645"/>
      <c r="I40" s="645"/>
      <c r="J40" s="645"/>
      <c r="K40" s="478"/>
      <c r="L40" s="478"/>
      <c r="M40" s="478"/>
      <c r="N40" s="478"/>
      <c r="O40" s="478"/>
      <c r="P40" s="478"/>
    </row>
    <row r="41" spans="1:16" x14ac:dyDescent="0.2">
      <c r="A41" s="646" t="s">
        <v>467</v>
      </c>
      <c r="B41" s="645"/>
      <c r="C41" s="645"/>
      <c r="D41" s="645"/>
      <c r="E41" s="645"/>
      <c r="F41" s="645"/>
      <c r="G41" s="645"/>
      <c r="H41" s="645"/>
      <c r="I41" s="645"/>
      <c r="J41" s="645"/>
      <c r="K41" s="478">
        <v>92</v>
      </c>
      <c r="L41" s="478"/>
      <c r="M41" s="478"/>
      <c r="N41" s="478"/>
      <c r="O41" s="478"/>
      <c r="P41" s="478"/>
    </row>
    <row r="42" spans="1:16" x14ac:dyDescent="0.2">
      <c r="A42" s="646" t="s">
        <v>468</v>
      </c>
      <c r="B42" s="645"/>
      <c r="C42" s="645"/>
      <c r="D42" s="645"/>
      <c r="E42" s="645"/>
      <c r="F42" s="645"/>
      <c r="G42" s="645"/>
      <c r="H42" s="645"/>
      <c r="I42" s="645"/>
      <c r="J42" s="645"/>
      <c r="K42" s="478">
        <v>395</v>
      </c>
      <c r="L42" s="478"/>
      <c r="M42" s="478"/>
      <c r="N42" s="478"/>
      <c r="O42" s="478"/>
      <c r="P42" s="478"/>
    </row>
    <row r="43" spans="1:16" x14ac:dyDescent="0.2">
      <c r="A43" s="646" t="s">
        <v>469</v>
      </c>
      <c r="B43" s="645"/>
      <c r="C43" s="645"/>
      <c r="D43" s="645"/>
      <c r="E43" s="645"/>
      <c r="F43" s="645"/>
      <c r="G43" s="645"/>
      <c r="H43" s="645"/>
      <c r="I43" s="645"/>
      <c r="J43" s="645"/>
      <c r="K43" s="478">
        <v>2477</v>
      </c>
      <c r="L43" s="478"/>
      <c r="M43" s="478"/>
      <c r="N43" s="478"/>
      <c r="O43" s="478"/>
      <c r="P43" s="478"/>
    </row>
    <row r="44" spans="1:16" x14ac:dyDescent="0.2">
      <c r="A44" s="646" t="s">
        <v>470</v>
      </c>
      <c r="B44" s="645"/>
      <c r="C44" s="645"/>
      <c r="D44" s="645"/>
      <c r="E44" s="645"/>
      <c r="F44" s="645"/>
      <c r="G44" s="645"/>
      <c r="H44" s="645"/>
      <c r="I44" s="645"/>
      <c r="J44" s="645"/>
      <c r="K44" s="478">
        <v>2353</v>
      </c>
      <c r="L44" s="478"/>
      <c r="M44" s="478"/>
      <c r="N44" s="478"/>
      <c r="O44" s="478"/>
      <c r="P44" s="478"/>
    </row>
    <row r="45" spans="1:16" x14ac:dyDescent="0.2">
      <c r="A45" s="646" t="s">
        <v>471</v>
      </c>
      <c r="B45" s="645"/>
      <c r="C45" s="645"/>
      <c r="D45" s="645"/>
      <c r="E45" s="645"/>
      <c r="F45" s="645"/>
      <c r="G45" s="645"/>
      <c r="H45" s="645"/>
      <c r="I45" s="645"/>
      <c r="J45" s="645"/>
      <c r="K45" s="478">
        <v>1610</v>
      </c>
      <c r="L45" s="478"/>
      <c r="M45" s="478"/>
      <c r="N45" s="478"/>
      <c r="O45" s="478"/>
      <c r="P45" s="478"/>
    </row>
    <row r="46" spans="1:16" x14ac:dyDescent="0.2">
      <c r="A46" s="644" t="s">
        <v>1983</v>
      </c>
      <c r="B46" s="645"/>
      <c r="C46" s="645"/>
      <c r="D46" s="645"/>
      <c r="E46" s="645"/>
      <c r="F46" s="645"/>
      <c r="G46" s="645"/>
      <c r="H46" s="645"/>
      <c r="I46" s="645"/>
      <c r="J46" s="645"/>
      <c r="K46" s="480">
        <v>6901</v>
      </c>
      <c r="L46" s="478"/>
      <c r="M46" s="478"/>
      <c r="N46" s="478"/>
      <c r="O46" s="480">
        <v>236.16</v>
      </c>
      <c r="P46" s="480">
        <v>1.78</v>
      </c>
    </row>
    <row r="47" spans="1:16" x14ac:dyDescent="0.2">
      <c r="A47" s="647" t="s">
        <v>1984</v>
      </c>
      <c r="B47" s="645"/>
      <c r="C47" s="645"/>
      <c r="D47" s="645"/>
      <c r="E47" s="645"/>
      <c r="F47" s="645"/>
      <c r="G47" s="645"/>
      <c r="H47" s="645"/>
      <c r="I47" s="645"/>
      <c r="J47" s="645"/>
      <c r="K47" s="645"/>
      <c r="L47" s="645"/>
      <c r="M47" s="645"/>
      <c r="N47" s="645"/>
      <c r="O47" s="645"/>
      <c r="P47" s="645"/>
    </row>
    <row r="48" spans="1:16" ht="22.5" x14ac:dyDescent="0.2">
      <c r="A48" s="473">
        <v>3</v>
      </c>
      <c r="B48" s="474" t="s">
        <v>719</v>
      </c>
      <c r="C48" s="475" t="s">
        <v>1285</v>
      </c>
      <c r="D48" s="476" t="s">
        <v>2612</v>
      </c>
      <c r="E48" s="477" t="s">
        <v>527</v>
      </c>
      <c r="F48" s="478">
        <v>68</v>
      </c>
      <c r="G48" s="479">
        <v>292.79000000000002</v>
      </c>
      <c r="H48" s="478"/>
      <c r="I48" s="478"/>
      <c r="J48" s="478"/>
      <c r="K48" s="479">
        <v>19910</v>
      </c>
      <c r="L48" s="478"/>
      <c r="M48" s="478"/>
      <c r="N48" s="478"/>
      <c r="O48" s="478" t="s">
        <v>107</v>
      </c>
      <c r="P48" s="478" t="s">
        <v>107</v>
      </c>
    </row>
    <row r="49" spans="1:16" ht="33.75" x14ac:dyDescent="0.2">
      <c r="A49" s="473">
        <v>4</v>
      </c>
      <c r="B49" s="474" t="s">
        <v>722</v>
      </c>
      <c r="C49" s="475" t="s">
        <v>1285</v>
      </c>
      <c r="D49" s="476" t="s">
        <v>2614</v>
      </c>
      <c r="E49" s="477" t="s">
        <v>527</v>
      </c>
      <c r="F49" s="478">
        <v>112</v>
      </c>
      <c r="G49" s="479">
        <v>436.57</v>
      </c>
      <c r="H49" s="478"/>
      <c r="I49" s="478"/>
      <c r="J49" s="478"/>
      <c r="K49" s="479">
        <v>48896</v>
      </c>
      <c r="L49" s="478"/>
      <c r="M49" s="478"/>
      <c r="N49" s="478"/>
      <c r="O49" s="478" t="s">
        <v>107</v>
      </c>
      <c r="P49" s="478" t="s">
        <v>107</v>
      </c>
    </row>
    <row r="50" spans="1:16" x14ac:dyDescent="0.2">
      <c r="A50" s="646" t="s">
        <v>460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78">
        <v>68806</v>
      </c>
      <c r="L50" s="478"/>
      <c r="M50" s="478"/>
      <c r="N50" s="478"/>
      <c r="O50" s="478"/>
      <c r="P50" s="478"/>
    </row>
    <row r="51" spans="1:16" x14ac:dyDescent="0.2">
      <c r="A51" s="644" t="s">
        <v>2105</v>
      </c>
      <c r="B51" s="645"/>
      <c r="C51" s="645"/>
      <c r="D51" s="645"/>
      <c r="E51" s="645"/>
      <c r="F51" s="645"/>
      <c r="G51" s="645"/>
      <c r="H51" s="645"/>
      <c r="I51" s="645"/>
      <c r="J51" s="645"/>
      <c r="K51" s="478"/>
      <c r="L51" s="478"/>
      <c r="M51" s="478"/>
      <c r="N51" s="478"/>
      <c r="O51" s="478"/>
      <c r="P51" s="478"/>
    </row>
    <row r="52" spans="1:16" x14ac:dyDescent="0.2">
      <c r="A52" s="646" t="s">
        <v>1841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78">
        <v>68806</v>
      </c>
      <c r="L52" s="478"/>
      <c r="M52" s="478"/>
      <c r="N52" s="478"/>
      <c r="O52" s="478"/>
      <c r="P52" s="478"/>
    </row>
    <row r="53" spans="1:16" ht="12.75" customHeight="1" x14ac:dyDescent="0.2">
      <c r="A53" s="646" t="s">
        <v>346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78">
        <v>68806</v>
      </c>
      <c r="L53" s="478"/>
      <c r="M53" s="478"/>
      <c r="N53" s="478"/>
      <c r="O53" s="478"/>
      <c r="P53" s="478"/>
    </row>
    <row r="54" spans="1:16" ht="12.75" customHeight="1" x14ac:dyDescent="0.2">
      <c r="A54" s="646" t="s">
        <v>466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78"/>
      <c r="L54" s="478"/>
      <c r="M54" s="478"/>
      <c r="N54" s="478"/>
      <c r="O54" s="478"/>
      <c r="P54" s="478"/>
    </row>
    <row r="55" spans="1:16" ht="12.75" customHeight="1" x14ac:dyDescent="0.2">
      <c r="A55" s="646" t="s">
        <v>467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78">
        <v>68806</v>
      </c>
      <c r="L55" s="478"/>
      <c r="M55" s="478"/>
      <c r="N55" s="478"/>
      <c r="O55" s="478"/>
      <c r="P55" s="478"/>
    </row>
    <row r="56" spans="1:16" ht="12.75" customHeight="1" x14ac:dyDescent="0.2">
      <c r="A56" s="644" t="s">
        <v>2106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80">
        <v>68806</v>
      </c>
      <c r="L56" s="478"/>
      <c r="M56" s="478"/>
      <c r="N56" s="478"/>
      <c r="O56" s="478"/>
      <c r="P56" s="478"/>
    </row>
    <row r="57" spans="1:16" ht="12.75" customHeight="1" x14ac:dyDescent="0.2">
      <c r="A57" s="648" t="s">
        <v>345</v>
      </c>
      <c r="B57" s="649"/>
      <c r="C57" s="649"/>
      <c r="D57" s="649"/>
      <c r="E57" s="649"/>
      <c r="F57" s="649"/>
      <c r="G57" s="649"/>
      <c r="H57" s="649"/>
      <c r="I57" s="649"/>
      <c r="J57" s="649"/>
      <c r="K57" s="649"/>
      <c r="L57" s="649"/>
      <c r="M57" s="649"/>
      <c r="N57" s="649"/>
      <c r="O57" s="649"/>
      <c r="P57" s="649"/>
    </row>
    <row r="58" spans="1:16" ht="12.75" customHeight="1" x14ac:dyDescent="0.2">
      <c r="A58" s="646" t="s">
        <v>473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78">
        <v>71744</v>
      </c>
      <c r="L58" s="478">
        <v>2451</v>
      </c>
      <c r="M58" s="478">
        <v>395</v>
      </c>
      <c r="N58" s="478">
        <v>26</v>
      </c>
      <c r="O58" s="478">
        <v>236.16</v>
      </c>
      <c r="P58" s="478">
        <v>1.78</v>
      </c>
    </row>
    <row r="59" spans="1:16" ht="12.75" customHeight="1" x14ac:dyDescent="0.2">
      <c r="A59" s="646" t="s">
        <v>461</v>
      </c>
      <c r="B59" s="645"/>
      <c r="C59" s="645"/>
      <c r="D59" s="645"/>
      <c r="E59" s="645"/>
      <c r="F59" s="645"/>
      <c r="G59" s="645"/>
      <c r="H59" s="645"/>
      <c r="I59" s="645"/>
      <c r="J59" s="645"/>
      <c r="K59" s="478">
        <v>2353</v>
      </c>
      <c r="L59" s="478"/>
      <c r="M59" s="478"/>
      <c r="N59" s="478"/>
      <c r="O59" s="478"/>
      <c r="P59" s="478"/>
    </row>
    <row r="60" spans="1:16" ht="12.75" customHeight="1" x14ac:dyDescent="0.2">
      <c r="A60" s="646" t="s">
        <v>462</v>
      </c>
      <c r="B60" s="645"/>
      <c r="C60" s="645"/>
      <c r="D60" s="645"/>
      <c r="E60" s="645"/>
      <c r="F60" s="645"/>
      <c r="G60" s="645"/>
      <c r="H60" s="645"/>
      <c r="I60" s="645"/>
      <c r="J60" s="645"/>
      <c r="K60" s="478">
        <v>1610</v>
      </c>
      <c r="L60" s="478"/>
      <c r="M60" s="478"/>
      <c r="N60" s="478"/>
      <c r="O60" s="478"/>
      <c r="P60" s="478"/>
    </row>
    <row r="61" spans="1:16" ht="12.75" customHeight="1" x14ac:dyDescent="0.2">
      <c r="A61" s="644" t="s">
        <v>474</v>
      </c>
      <c r="B61" s="645"/>
      <c r="C61" s="645"/>
      <c r="D61" s="645"/>
      <c r="E61" s="645"/>
      <c r="F61" s="645"/>
      <c r="G61" s="645"/>
      <c r="H61" s="645"/>
      <c r="I61" s="645"/>
      <c r="J61" s="645"/>
      <c r="K61" s="478"/>
      <c r="L61" s="478"/>
      <c r="M61" s="478"/>
      <c r="N61" s="478"/>
      <c r="O61" s="478"/>
      <c r="P61" s="478"/>
    </row>
    <row r="62" spans="1:16" ht="12.75" customHeight="1" x14ac:dyDescent="0.2">
      <c r="A62" s="646" t="s">
        <v>1841</v>
      </c>
      <c r="B62" s="645"/>
      <c r="C62" s="645"/>
      <c r="D62" s="645"/>
      <c r="E62" s="645"/>
      <c r="F62" s="645"/>
      <c r="G62" s="645"/>
      <c r="H62" s="645"/>
      <c r="I62" s="645"/>
      <c r="J62" s="645"/>
      <c r="K62" s="478">
        <v>75707</v>
      </c>
      <c r="L62" s="478"/>
      <c r="M62" s="478"/>
      <c r="N62" s="478"/>
      <c r="O62" s="478">
        <v>236.16</v>
      </c>
      <c r="P62" s="478">
        <v>1.78</v>
      </c>
    </row>
    <row r="63" spans="1:16" ht="12.75" customHeight="1" x14ac:dyDescent="0.2">
      <c r="A63" s="646" t="s">
        <v>346</v>
      </c>
      <c r="B63" s="645"/>
      <c r="C63" s="645"/>
      <c r="D63" s="645"/>
      <c r="E63" s="645"/>
      <c r="F63" s="645"/>
      <c r="G63" s="645"/>
      <c r="H63" s="645"/>
      <c r="I63" s="645"/>
      <c r="J63" s="645"/>
      <c r="K63" s="478">
        <v>75707</v>
      </c>
      <c r="L63" s="478"/>
      <c r="M63" s="478"/>
      <c r="N63" s="478"/>
      <c r="O63" s="478">
        <v>236.16</v>
      </c>
      <c r="P63" s="478">
        <v>1.78</v>
      </c>
    </row>
    <row r="64" spans="1:16" ht="12.75" customHeight="1" x14ac:dyDescent="0.2">
      <c r="A64" s="646" t="s">
        <v>466</v>
      </c>
      <c r="B64" s="645"/>
      <c r="C64" s="645"/>
      <c r="D64" s="645"/>
      <c r="E64" s="645"/>
      <c r="F64" s="645"/>
      <c r="G64" s="645"/>
      <c r="H64" s="645"/>
      <c r="I64" s="645"/>
      <c r="J64" s="645"/>
      <c r="K64" s="478"/>
      <c r="L64" s="478"/>
      <c r="M64" s="478"/>
      <c r="N64" s="478"/>
      <c r="O64" s="478"/>
      <c r="P64" s="478"/>
    </row>
    <row r="65" spans="1:16" ht="12.75" customHeight="1" x14ac:dyDescent="0.2">
      <c r="A65" s="646" t="s">
        <v>467</v>
      </c>
      <c r="B65" s="645"/>
      <c r="C65" s="645"/>
      <c r="D65" s="645"/>
      <c r="E65" s="645"/>
      <c r="F65" s="645"/>
      <c r="G65" s="645"/>
      <c r="H65" s="645"/>
      <c r="I65" s="645"/>
      <c r="J65" s="645"/>
      <c r="K65" s="478">
        <v>68898</v>
      </c>
      <c r="L65" s="478"/>
      <c r="M65" s="478"/>
      <c r="N65" s="478"/>
      <c r="O65" s="478"/>
      <c r="P65" s="478"/>
    </row>
    <row r="66" spans="1:16" ht="19.149999999999999" customHeight="1" x14ac:dyDescent="0.2">
      <c r="A66" s="646" t="s">
        <v>468</v>
      </c>
      <c r="B66" s="645"/>
      <c r="C66" s="645"/>
      <c r="D66" s="645"/>
      <c r="E66" s="645"/>
      <c r="F66" s="645"/>
      <c r="G66" s="645"/>
      <c r="H66" s="645"/>
      <c r="I66" s="645"/>
      <c r="J66" s="645"/>
      <c r="K66" s="478">
        <v>395</v>
      </c>
      <c r="L66" s="478"/>
      <c r="M66" s="478"/>
      <c r="N66" s="478"/>
      <c r="O66" s="478"/>
      <c r="P66" s="478"/>
    </row>
    <row r="67" spans="1:16" x14ac:dyDescent="0.2">
      <c r="A67" s="646" t="s">
        <v>469</v>
      </c>
      <c r="B67" s="645"/>
      <c r="C67" s="645"/>
      <c r="D67" s="645"/>
      <c r="E67" s="645"/>
      <c r="F67" s="645"/>
      <c r="G67" s="645"/>
      <c r="H67" s="645"/>
      <c r="I67" s="645"/>
      <c r="J67" s="645"/>
      <c r="K67" s="478">
        <v>2477</v>
      </c>
      <c r="L67" s="478"/>
      <c r="M67" s="478"/>
      <c r="N67" s="478"/>
      <c r="O67" s="478"/>
      <c r="P67" s="478"/>
    </row>
    <row r="68" spans="1:16" x14ac:dyDescent="0.2">
      <c r="A68" s="646" t="s">
        <v>470</v>
      </c>
      <c r="B68" s="645"/>
      <c r="C68" s="645"/>
      <c r="D68" s="645"/>
      <c r="E68" s="645"/>
      <c r="F68" s="645"/>
      <c r="G68" s="645"/>
      <c r="H68" s="645"/>
      <c r="I68" s="645"/>
      <c r="J68" s="645"/>
      <c r="K68" s="478">
        <v>2353</v>
      </c>
      <c r="L68" s="478"/>
      <c r="M68" s="478"/>
      <c r="N68" s="478"/>
      <c r="O68" s="478"/>
      <c r="P68" s="478"/>
    </row>
    <row r="69" spans="1:16" x14ac:dyDescent="0.2">
      <c r="A69" s="646" t="s">
        <v>471</v>
      </c>
      <c r="B69" s="645"/>
      <c r="C69" s="645"/>
      <c r="D69" s="645"/>
      <c r="E69" s="645"/>
      <c r="F69" s="645"/>
      <c r="G69" s="645"/>
      <c r="H69" s="645"/>
      <c r="I69" s="645"/>
      <c r="J69" s="645"/>
      <c r="K69" s="478">
        <v>1610</v>
      </c>
      <c r="L69" s="478"/>
      <c r="M69" s="478"/>
      <c r="N69" s="478"/>
      <c r="O69" s="478"/>
      <c r="P69" s="478"/>
    </row>
    <row r="70" spans="1:16" ht="12.75" customHeight="1" x14ac:dyDescent="0.2">
      <c r="A70" s="646" t="str">
        <f>'кс2-24.'!A97:J97</f>
        <v xml:space="preserve">  Всего с учетом "Объекты образования - школы СМР=6,96"</v>
      </c>
      <c r="B70" s="645"/>
      <c r="C70" s="645"/>
      <c r="D70" s="645"/>
      <c r="E70" s="645"/>
      <c r="F70" s="645"/>
      <c r="G70" s="645"/>
      <c r="H70" s="645"/>
      <c r="I70" s="645"/>
      <c r="J70" s="645"/>
      <c r="K70" s="478">
        <v>526921</v>
      </c>
      <c r="L70" s="478"/>
      <c r="M70" s="478"/>
      <c r="N70" s="478"/>
      <c r="O70" s="478"/>
      <c r="P70" s="478"/>
    </row>
    <row r="71" spans="1:16" x14ac:dyDescent="0.2">
      <c r="A71" s="646" t="s">
        <v>348</v>
      </c>
      <c r="B71" s="645"/>
      <c r="C71" s="645"/>
      <c r="D71" s="645"/>
      <c r="E71" s="645"/>
      <c r="F71" s="645"/>
      <c r="G71" s="645"/>
      <c r="H71" s="645"/>
      <c r="I71" s="645"/>
      <c r="J71" s="645"/>
      <c r="K71" s="61">
        <f>ROUND(K70*1.1532377,2)</f>
        <v>607665.16</v>
      </c>
      <c r="L71" s="409"/>
      <c r="M71" s="409"/>
      <c r="N71" s="409"/>
      <c r="O71" s="409"/>
      <c r="P71" s="409"/>
    </row>
    <row r="72" spans="1:16" x14ac:dyDescent="0.2">
      <c r="A72" s="646" t="s">
        <v>349</v>
      </c>
      <c r="B72" s="645"/>
      <c r="C72" s="645"/>
      <c r="D72" s="645"/>
      <c r="E72" s="645"/>
      <c r="F72" s="645"/>
      <c r="G72" s="645"/>
      <c r="H72" s="645"/>
      <c r="I72" s="645"/>
      <c r="J72" s="645"/>
      <c r="K72" s="61">
        <f>ROUND(K71*0.845,2)-158.41</f>
        <v>513318.65</v>
      </c>
      <c r="L72" s="409"/>
      <c r="M72" s="409"/>
      <c r="N72" s="409"/>
      <c r="O72" s="409"/>
      <c r="P72" s="409"/>
    </row>
    <row r="73" spans="1:16" ht="12.75" customHeight="1" x14ac:dyDescent="0.2">
      <c r="A73" s="644" t="s">
        <v>48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1">
        <f>ROUND(K72*0.2,2)</f>
        <v>102663.73</v>
      </c>
      <c r="L73" s="409"/>
      <c r="M73" s="409"/>
      <c r="N73" s="409"/>
      <c r="O73" s="409"/>
      <c r="P73" s="409"/>
    </row>
    <row r="74" spans="1:16" ht="12.75" customHeight="1" x14ac:dyDescent="0.2">
      <c r="A74" s="644" t="s">
        <v>514</v>
      </c>
      <c r="B74" s="645"/>
      <c r="C74" s="645"/>
      <c r="D74" s="645"/>
      <c r="E74" s="645"/>
      <c r="F74" s="645"/>
      <c r="G74" s="645"/>
      <c r="H74" s="645"/>
      <c r="I74" s="645"/>
      <c r="J74" s="645"/>
      <c r="K74" s="61">
        <f>K72+K73</f>
        <v>615982.38</v>
      </c>
      <c r="L74" s="409"/>
      <c r="M74" s="409"/>
      <c r="N74" s="409"/>
      <c r="O74" s="409"/>
      <c r="P74" s="409"/>
    </row>
    <row r="77" spans="1:16" x14ac:dyDescent="0.2">
      <c r="B77" s="122" t="s">
        <v>506</v>
      </c>
      <c r="C77" s="123"/>
      <c r="D77" s="124"/>
      <c r="E77" s="366"/>
      <c r="F77" s="366"/>
      <c r="G77" s="366"/>
      <c r="H77" s="366"/>
      <c r="I77" s="366"/>
      <c r="J77" s="366"/>
      <c r="K77" s="366"/>
      <c r="L77" s="366"/>
      <c r="M77" s="366"/>
    </row>
    <row r="78" spans="1:16" x14ac:dyDescent="0.2">
      <c r="B78" s="122"/>
      <c r="C78" s="123"/>
      <c r="D78" s="124"/>
      <c r="E78" s="366"/>
      <c r="F78" s="366"/>
      <c r="G78" s="366"/>
      <c r="H78" s="366"/>
      <c r="I78" s="366"/>
      <c r="J78" s="366"/>
      <c r="K78" s="366"/>
      <c r="L78" s="366"/>
      <c r="M78" s="366"/>
    </row>
    <row r="79" spans="1:16" x14ac:dyDescent="0.2">
      <c r="B79" s="122" t="s">
        <v>505</v>
      </c>
      <c r="C79" s="123"/>
      <c r="D79" s="124"/>
      <c r="E79" s="366"/>
      <c r="F79" s="366"/>
      <c r="G79" s="366"/>
      <c r="H79" s="366"/>
      <c r="I79" s="366"/>
      <c r="J79" s="366"/>
      <c r="K79" s="366"/>
      <c r="L79" s="366"/>
      <c r="M79" s="366"/>
    </row>
    <row r="86" spans="1:16" x14ac:dyDescent="0.2">
      <c r="A86" s="642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</row>
    <row r="87" spans="1:16" x14ac:dyDescent="0.2">
      <c r="A87" s="640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</row>
    <row r="89" spans="1:16" x14ac:dyDescent="0.2">
      <c r="A89" s="642"/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</row>
    <row r="92" spans="1:16" x14ac:dyDescent="0.2">
      <c r="A92" s="642"/>
      <c r="B92" s="641"/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</row>
    <row r="93" spans="1:16" x14ac:dyDescent="0.2">
      <c r="A93" s="640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</row>
    <row r="95" spans="1:16" x14ac:dyDescent="0.2">
      <c r="A95" s="642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</row>
    <row r="96" spans="1:16" x14ac:dyDescent="0.2">
      <c r="A96" s="640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</row>
    <row r="98" spans="1:16" x14ac:dyDescent="0.2">
      <c r="A98" s="642"/>
      <c r="B98" s="641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</row>
    <row r="99" spans="1:16" x14ac:dyDescent="0.2">
      <c r="A99" s="640"/>
      <c r="B99" s="641"/>
      <c r="C99" s="641"/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</row>
  </sheetData>
  <mergeCells count="96">
    <mergeCell ref="M4:P4"/>
    <mergeCell ref="M5:P5"/>
    <mergeCell ref="B6:K6"/>
    <mergeCell ref="M6:P6"/>
    <mergeCell ref="B7:K7"/>
    <mergeCell ref="M7:P7"/>
    <mergeCell ref="B8:K8"/>
    <mergeCell ref="M8:P8"/>
    <mergeCell ref="M9:P9"/>
    <mergeCell ref="B10:G12"/>
    <mergeCell ref="M10:P10"/>
    <mergeCell ref="M11:P11"/>
    <mergeCell ref="M12:P12"/>
    <mergeCell ref="M13:P13"/>
    <mergeCell ref="M14:P14"/>
    <mergeCell ref="I16:J17"/>
    <mergeCell ref="K16:L17"/>
    <mergeCell ref="M16:P16"/>
    <mergeCell ref="M17:N17"/>
    <mergeCell ref="O17:P17"/>
    <mergeCell ref="I18:J18"/>
    <mergeCell ref="K18:L18"/>
    <mergeCell ref="M18:N18"/>
    <mergeCell ref="O18:P18"/>
    <mergeCell ref="B23:P23"/>
    <mergeCell ref="K26:K28"/>
    <mergeCell ref="L26:N26"/>
    <mergeCell ref="G25:J25"/>
    <mergeCell ref="A26:A28"/>
    <mergeCell ref="B26:B28"/>
    <mergeCell ref="G26:G28"/>
    <mergeCell ref="H26:J26"/>
    <mergeCell ref="A44:J44"/>
    <mergeCell ref="A45:J45"/>
    <mergeCell ref="A46:J46"/>
    <mergeCell ref="A47:P47"/>
    <mergeCell ref="A50:J50"/>
    <mergeCell ref="A51:J51"/>
    <mergeCell ref="A52:J52"/>
    <mergeCell ref="A53:J53"/>
    <mergeCell ref="A54:J54"/>
    <mergeCell ref="A55:J55"/>
    <mergeCell ref="A61:J61"/>
    <mergeCell ref="A56:J56"/>
    <mergeCell ref="A57:P57"/>
    <mergeCell ref="A58:J58"/>
    <mergeCell ref="A59:J59"/>
    <mergeCell ref="A60:J60"/>
    <mergeCell ref="A74:J74"/>
    <mergeCell ref="A86:P86"/>
    <mergeCell ref="A62:J62"/>
    <mergeCell ref="A63:J63"/>
    <mergeCell ref="A64:J64"/>
    <mergeCell ref="A65:J65"/>
    <mergeCell ref="A98:P98"/>
    <mergeCell ref="A99:P99"/>
    <mergeCell ref="A66:J66"/>
    <mergeCell ref="A67:J67"/>
    <mergeCell ref="A68:J68"/>
    <mergeCell ref="A69:J69"/>
    <mergeCell ref="A87:P87"/>
    <mergeCell ref="A89:P89"/>
    <mergeCell ref="A92:P92"/>
    <mergeCell ref="A93:P93"/>
    <mergeCell ref="A95:P95"/>
    <mergeCell ref="A96:P96"/>
    <mergeCell ref="A70:J70"/>
    <mergeCell ref="A71:J71"/>
    <mergeCell ref="A72:J72"/>
    <mergeCell ref="A73:J73"/>
    <mergeCell ref="A39:J39"/>
    <mergeCell ref="A40:J40"/>
    <mergeCell ref="A41:J41"/>
    <mergeCell ref="A42:J42"/>
    <mergeCell ref="A43:J43"/>
    <mergeCell ref="A34:J34"/>
    <mergeCell ref="A35:J35"/>
    <mergeCell ref="A36:J36"/>
    <mergeCell ref="A37:J37"/>
    <mergeCell ref="A38:J38"/>
    <mergeCell ref="A30:P30"/>
    <mergeCell ref="A31:P31"/>
    <mergeCell ref="N27:N28"/>
    <mergeCell ref="K25:N25"/>
    <mergeCell ref="O25:O28"/>
    <mergeCell ref="P25:P28"/>
    <mergeCell ref="H27:H28"/>
    <mergeCell ref="I27:I28"/>
    <mergeCell ref="J27:J28"/>
    <mergeCell ref="L27:L28"/>
    <mergeCell ref="M27:M28"/>
    <mergeCell ref="A25:B25"/>
    <mergeCell ref="C25:C28"/>
    <mergeCell ref="D25:D28"/>
    <mergeCell ref="E25:E28"/>
    <mergeCell ref="F25:F28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Q87"/>
  <sheetViews>
    <sheetView showGridLines="0" topLeftCell="A10" zoomScale="115" zoomScaleNormal="115" workbookViewId="0">
      <selection activeCell="A43" sqref="A43:J43"/>
    </sheetView>
  </sheetViews>
  <sheetFormatPr defaultRowHeight="12.75" x14ac:dyDescent="0.2"/>
  <cols>
    <col min="1" max="1" width="3" style="402" customWidth="1"/>
    <col min="2" max="2" width="3.28515625" style="399" customWidth="1"/>
    <col min="3" max="3" width="8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0.14062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49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50.2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464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62"/>
      <c r="I10" s="462"/>
      <c r="J10" s="462"/>
      <c r="K10" s="462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22.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199</v>
      </c>
      <c r="J18" s="668"/>
      <c r="K18" s="667" t="s">
        <v>2828</v>
      </c>
      <c r="L18" s="668"/>
      <c r="M18" s="667" t="s">
        <v>2827</v>
      </c>
      <c r="N18" s="668"/>
      <c r="O18" s="667" t="s">
        <v>2828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463"/>
      <c r="H19" s="463"/>
      <c r="I19" s="463" t="s">
        <v>2824</v>
      </c>
      <c r="J19" s="463"/>
      <c r="K19" s="463"/>
      <c r="L19" s="463"/>
      <c r="M19" s="463"/>
      <c r="N19" s="388"/>
      <c r="O19" s="388"/>
      <c r="P19" s="389"/>
    </row>
    <row r="20" spans="1:16" s="385" customFormat="1" ht="15" customHeight="1" x14ac:dyDescent="0.2">
      <c r="A20" s="401"/>
      <c r="B20" s="398"/>
      <c r="C20" s="465"/>
      <c r="D20" s="386"/>
      <c r="E20" s="383"/>
      <c r="F20" s="463"/>
      <c r="G20" s="383" t="s">
        <v>70</v>
      </c>
      <c r="H20" s="463"/>
      <c r="I20" s="463"/>
      <c r="J20" s="463"/>
      <c r="K20" s="395"/>
      <c r="L20" s="463"/>
      <c r="M20" s="463"/>
      <c r="N20" s="388"/>
      <c r="O20" s="388"/>
      <c r="P20" s="389"/>
    </row>
    <row r="21" spans="1:16" s="385" customFormat="1" ht="15" customHeight="1" x14ac:dyDescent="0.2">
      <c r="A21" s="401"/>
      <c r="B21" s="398"/>
      <c r="C21" s="465"/>
      <c r="D21" s="386"/>
      <c r="E21" s="383"/>
      <c r="F21" s="463"/>
      <c r="G21" s="383" t="s">
        <v>504</v>
      </c>
      <c r="H21" s="463"/>
      <c r="I21" s="463"/>
      <c r="J21" s="463"/>
      <c r="K21" s="395"/>
      <c r="L21" s="463"/>
      <c r="M21" s="463"/>
      <c r="N21" s="388"/>
      <c r="O21" s="388"/>
      <c r="P21" s="389"/>
    </row>
    <row r="22" spans="1:16" s="385" customFormat="1" ht="15" customHeight="1" x14ac:dyDescent="0.2">
      <c r="A22" s="401"/>
      <c r="B22" s="398"/>
      <c r="C22" s="465"/>
      <c r="D22" s="386"/>
      <c r="E22" s="383"/>
      <c r="F22" s="463"/>
      <c r="G22" s="463"/>
      <c r="H22" s="463"/>
      <c r="I22" s="463"/>
      <c r="J22" s="463"/>
      <c r="K22" s="395"/>
      <c r="L22" s="463"/>
      <c r="M22" s="463"/>
      <c r="N22" s="388"/>
      <c r="O22" s="388"/>
      <c r="P22" s="389"/>
    </row>
    <row r="23" spans="1:16" s="385" customFormat="1" ht="15" customHeight="1" x14ac:dyDescent="0.2">
      <c r="A23" s="401"/>
      <c r="B23" s="669" t="s">
        <v>2446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385" customFormat="1" x14ac:dyDescent="0.2">
      <c r="A24" s="401"/>
      <c r="B24" s="398"/>
      <c r="C24" s="384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481">
        <v>1</v>
      </c>
      <c r="B29" s="482">
        <v>2</v>
      </c>
      <c r="C29" s="482">
        <v>3</v>
      </c>
      <c r="D29" s="483">
        <v>4</v>
      </c>
      <c r="E29" s="483">
        <v>5</v>
      </c>
      <c r="F29" s="483">
        <v>6</v>
      </c>
      <c r="G29" s="483">
        <v>7</v>
      </c>
      <c r="H29" s="483">
        <v>8</v>
      </c>
      <c r="I29" s="483">
        <v>9</v>
      </c>
      <c r="J29" s="483">
        <v>10</v>
      </c>
      <c r="K29" s="483">
        <v>11</v>
      </c>
      <c r="L29" s="483">
        <v>12</v>
      </c>
      <c r="M29" s="483">
        <v>13</v>
      </c>
      <c r="N29" s="483">
        <v>14</v>
      </c>
      <c r="O29" s="483">
        <v>15</v>
      </c>
      <c r="P29" s="483">
        <v>16</v>
      </c>
    </row>
    <row r="30" spans="1:16" ht="19.149999999999999" customHeight="1" x14ac:dyDescent="0.2">
      <c r="A30" s="647" t="s">
        <v>2447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19.149999999999999" customHeight="1" x14ac:dyDescent="0.2">
      <c r="A31" s="646" t="s">
        <v>2448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</row>
    <row r="32" spans="1:16" ht="78.75" x14ac:dyDescent="0.2">
      <c r="A32" s="473">
        <v>1</v>
      </c>
      <c r="B32" s="474" t="s">
        <v>88</v>
      </c>
      <c r="C32" s="475" t="s">
        <v>2449</v>
      </c>
      <c r="D32" s="476" t="s">
        <v>2450</v>
      </c>
      <c r="E32" s="477" t="s">
        <v>2451</v>
      </c>
      <c r="F32" s="478" t="s">
        <v>2452</v>
      </c>
      <c r="G32" s="479">
        <v>738.96</v>
      </c>
      <c r="H32" s="479">
        <v>393.24</v>
      </c>
      <c r="I32" s="479">
        <v>6.09</v>
      </c>
      <c r="J32" s="478"/>
      <c r="K32" s="479">
        <v>-6126</v>
      </c>
      <c r="L32" s="479">
        <v>3260</v>
      </c>
      <c r="M32" s="479">
        <v>50</v>
      </c>
      <c r="N32" s="478"/>
      <c r="O32" s="478" t="s">
        <v>2453</v>
      </c>
      <c r="P32" s="478" t="s">
        <v>107</v>
      </c>
    </row>
    <row r="33" spans="1:16" ht="65.25" x14ac:dyDescent="0.2">
      <c r="A33" s="473">
        <v>2</v>
      </c>
      <c r="B33" s="474" t="s">
        <v>96</v>
      </c>
      <c r="C33" s="475" t="s">
        <v>2454</v>
      </c>
      <c r="D33" s="476" t="s">
        <v>2455</v>
      </c>
      <c r="E33" s="477" t="s">
        <v>180</v>
      </c>
      <c r="F33" s="478" t="s">
        <v>2452</v>
      </c>
      <c r="G33" s="479">
        <v>2690.63</v>
      </c>
      <c r="H33" s="479">
        <v>1708.69</v>
      </c>
      <c r="I33" s="479">
        <v>981.94</v>
      </c>
      <c r="J33" s="478"/>
      <c r="K33" s="479">
        <v>-22305</v>
      </c>
      <c r="L33" s="479">
        <v>14165</v>
      </c>
      <c r="M33" s="479">
        <v>8140</v>
      </c>
      <c r="N33" s="478"/>
      <c r="O33" s="478" t="s">
        <v>2456</v>
      </c>
      <c r="P33" s="478" t="s">
        <v>107</v>
      </c>
    </row>
    <row r="34" spans="1:16" ht="45" x14ac:dyDescent="0.2">
      <c r="A34" s="473">
        <v>3</v>
      </c>
      <c r="B34" s="474" t="s">
        <v>102</v>
      </c>
      <c r="C34" s="475" t="s">
        <v>2457</v>
      </c>
      <c r="D34" s="476" t="s">
        <v>2458</v>
      </c>
      <c r="E34" s="477" t="s">
        <v>424</v>
      </c>
      <c r="F34" s="478" t="s">
        <v>2459</v>
      </c>
      <c r="G34" s="479">
        <v>87.67</v>
      </c>
      <c r="H34" s="478"/>
      <c r="I34" s="478"/>
      <c r="J34" s="478"/>
      <c r="K34" s="479">
        <v>-74859</v>
      </c>
      <c r="L34" s="478"/>
      <c r="M34" s="478"/>
      <c r="N34" s="478"/>
      <c r="O34" s="478" t="s">
        <v>107</v>
      </c>
      <c r="P34" s="478" t="s">
        <v>107</v>
      </c>
    </row>
    <row r="35" spans="1:16" ht="45" x14ac:dyDescent="0.2">
      <c r="A35" s="473">
        <v>4</v>
      </c>
      <c r="B35" s="474" t="s">
        <v>108</v>
      </c>
      <c r="C35" s="475" t="s">
        <v>2457</v>
      </c>
      <c r="D35" s="476" t="s">
        <v>2460</v>
      </c>
      <c r="E35" s="477" t="s">
        <v>424</v>
      </c>
      <c r="F35" s="478" t="s">
        <v>2459</v>
      </c>
      <c r="G35" s="479">
        <v>44.29</v>
      </c>
      <c r="H35" s="478"/>
      <c r="I35" s="478"/>
      <c r="J35" s="478"/>
      <c r="K35" s="479">
        <v>-37818</v>
      </c>
      <c r="L35" s="478"/>
      <c r="M35" s="478"/>
      <c r="N35" s="478"/>
      <c r="O35" s="478" t="s">
        <v>107</v>
      </c>
      <c r="P35" s="478" t="s">
        <v>107</v>
      </c>
    </row>
    <row r="36" spans="1:16" ht="45" x14ac:dyDescent="0.2">
      <c r="A36" s="473">
        <v>5</v>
      </c>
      <c r="B36" s="474" t="s">
        <v>114</v>
      </c>
      <c r="C36" s="475" t="s">
        <v>2457</v>
      </c>
      <c r="D36" s="476" t="s">
        <v>2461</v>
      </c>
      <c r="E36" s="477" t="s">
        <v>424</v>
      </c>
      <c r="F36" s="478" t="s">
        <v>2462</v>
      </c>
      <c r="G36" s="479">
        <v>71.48</v>
      </c>
      <c r="H36" s="478"/>
      <c r="I36" s="478"/>
      <c r="J36" s="478"/>
      <c r="K36" s="479">
        <v>-59257</v>
      </c>
      <c r="L36" s="478"/>
      <c r="M36" s="478"/>
      <c r="N36" s="478"/>
      <c r="O36" s="478" t="s">
        <v>107</v>
      </c>
      <c r="P36" s="478" t="s">
        <v>107</v>
      </c>
    </row>
    <row r="37" spans="1:16" ht="45" x14ac:dyDescent="0.2">
      <c r="A37" s="473">
        <v>6</v>
      </c>
      <c r="B37" s="474" t="s">
        <v>120</v>
      </c>
      <c r="C37" s="475" t="s">
        <v>2457</v>
      </c>
      <c r="D37" s="476" t="s">
        <v>2463</v>
      </c>
      <c r="E37" s="477" t="s">
        <v>424</v>
      </c>
      <c r="F37" s="478" t="s">
        <v>2459</v>
      </c>
      <c r="G37" s="479">
        <v>2.83</v>
      </c>
      <c r="H37" s="478"/>
      <c r="I37" s="478"/>
      <c r="J37" s="478"/>
      <c r="K37" s="479">
        <v>-2416</v>
      </c>
      <c r="L37" s="478"/>
      <c r="M37" s="478"/>
      <c r="N37" s="478"/>
      <c r="O37" s="478" t="s">
        <v>107</v>
      </c>
      <c r="P37" s="478" t="s">
        <v>107</v>
      </c>
    </row>
    <row r="38" spans="1:16" ht="45" x14ac:dyDescent="0.2">
      <c r="A38" s="473">
        <v>7</v>
      </c>
      <c r="B38" s="474" t="s">
        <v>125</v>
      </c>
      <c r="C38" s="475" t="s">
        <v>2457</v>
      </c>
      <c r="D38" s="476" t="s">
        <v>2464</v>
      </c>
      <c r="E38" s="477" t="s">
        <v>1014</v>
      </c>
      <c r="F38" s="478" t="s">
        <v>2465</v>
      </c>
      <c r="G38" s="479">
        <v>16.8</v>
      </c>
      <c r="H38" s="478"/>
      <c r="I38" s="478"/>
      <c r="J38" s="478"/>
      <c r="K38" s="479">
        <v>-2688</v>
      </c>
      <c r="L38" s="478"/>
      <c r="M38" s="478"/>
      <c r="N38" s="478"/>
      <c r="O38" s="478" t="s">
        <v>107</v>
      </c>
      <c r="P38" s="478" t="s">
        <v>107</v>
      </c>
    </row>
    <row r="39" spans="1:16" ht="19.149999999999999" customHeight="1" x14ac:dyDescent="0.2">
      <c r="A39" s="646" t="s">
        <v>2466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</row>
    <row r="40" spans="1:16" ht="56.25" x14ac:dyDescent="0.2">
      <c r="A40" s="473">
        <v>8</v>
      </c>
      <c r="B40" s="474" t="s">
        <v>128</v>
      </c>
      <c r="C40" s="475" t="s">
        <v>121</v>
      </c>
      <c r="D40" s="476" t="s">
        <v>2467</v>
      </c>
      <c r="E40" s="477" t="s">
        <v>123</v>
      </c>
      <c r="F40" s="478">
        <v>2.0499999999999998</v>
      </c>
      <c r="G40" s="479">
        <v>169.94</v>
      </c>
      <c r="H40" s="479">
        <v>169.94</v>
      </c>
      <c r="I40" s="478"/>
      <c r="J40" s="478"/>
      <c r="K40" s="479">
        <v>-348</v>
      </c>
      <c r="L40" s="479">
        <v>348</v>
      </c>
      <c r="M40" s="478"/>
      <c r="N40" s="478"/>
      <c r="O40" s="478" t="s">
        <v>2468</v>
      </c>
      <c r="P40" s="478" t="s">
        <v>107</v>
      </c>
    </row>
    <row r="41" spans="1:16" ht="56.25" x14ac:dyDescent="0.2">
      <c r="A41" s="473">
        <v>9</v>
      </c>
      <c r="B41" s="474" t="s">
        <v>134</v>
      </c>
      <c r="C41" s="475" t="s">
        <v>2469</v>
      </c>
      <c r="D41" s="476" t="s">
        <v>2470</v>
      </c>
      <c r="E41" s="477" t="s">
        <v>1313</v>
      </c>
      <c r="F41" s="478">
        <v>2.0499999999999998</v>
      </c>
      <c r="G41" s="479">
        <v>5959.62</v>
      </c>
      <c r="H41" s="479">
        <v>1250.1199999999999</v>
      </c>
      <c r="I41" s="479">
        <v>54.4</v>
      </c>
      <c r="J41" s="479">
        <v>19.899999999999999</v>
      </c>
      <c r="K41" s="479">
        <v>-12217</v>
      </c>
      <c r="L41" s="479">
        <v>2563</v>
      </c>
      <c r="M41" s="479">
        <v>112</v>
      </c>
      <c r="N41" s="479">
        <v>41</v>
      </c>
      <c r="O41" s="478" t="s">
        <v>2471</v>
      </c>
      <c r="P41" s="478" t="s">
        <v>2472</v>
      </c>
    </row>
    <row r="42" spans="1:16" ht="22.5" x14ac:dyDescent="0.2">
      <c r="A42" s="473">
        <v>10</v>
      </c>
      <c r="B42" s="474" t="s">
        <v>140</v>
      </c>
      <c r="C42" s="475" t="s">
        <v>2473</v>
      </c>
      <c r="D42" s="476" t="s">
        <v>2474</v>
      </c>
      <c r="E42" s="477" t="s">
        <v>575</v>
      </c>
      <c r="F42" s="478">
        <v>2.665E-2</v>
      </c>
      <c r="G42" s="479">
        <v>465.38</v>
      </c>
      <c r="H42" s="478"/>
      <c r="I42" s="478"/>
      <c r="J42" s="478"/>
      <c r="K42" s="479">
        <v>-12</v>
      </c>
      <c r="L42" s="478"/>
      <c r="M42" s="478"/>
      <c r="N42" s="478"/>
      <c r="O42" s="478" t="s">
        <v>107</v>
      </c>
      <c r="P42" s="478" t="s">
        <v>107</v>
      </c>
    </row>
    <row r="43" spans="1:16" x14ac:dyDescent="0.2">
      <c r="A43" s="646" t="s">
        <v>460</v>
      </c>
      <c r="B43" s="645"/>
      <c r="C43" s="645"/>
      <c r="D43" s="645"/>
      <c r="E43" s="645"/>
      <c r="F43" s="645"/>
      <c r="G43" s="645"/>
      <c r="H43" s="645"/>
      <c r="I43" s="645"/>
      <c r="J43" s="645"/>
      <c r="K43" s="478">
        <v>-218046</v>
      </c>
      <c r="L43" s="478">
        <v>20336</v>
      </c>
      <c r="M43" s="478">
        <v>8302</v>
      </c>
      <c r="N43" s="478">
        <v>41</v>
      </c>
      <c r="O43" s="478">
        <v>2125.4699999999998</v>
      </c>
      <c r="P43" s="478">
        <v>2.95</v>
      </c>
    </row>
    <row r="44" spans="1:16" x14ac:dyDescent="0.2">
      <c r="A44" s="644" t="s">
        <v>2476</v>
      </c>
      <c r="B44" s="645"/>
      <c r="C44" s="645"/>
      <c r="D44" s="645"/>
      <c r="E44" s="645"/>
      <c r="F44" s="645"/>
      <c r="G44" s="645"/>
      <c r="H44" s="645"/>
      <c r="I44" s="645"/>
      <c r="J44" s="645"/>
      <c r="K44" s="480">
        <v>-2257679</v>
      </c>
      <c r="L44" s="478"/>
      <c r="M44" s="478"/>
      <c r="N44" s="478"/>
      <c r="O44" s="480">
        <v>2125.4699999999998</v>
      </c>
      <c r="P44" s="480">
        <v>2.95</v>
      </c>
    </row>
    <row r="45" spans="1:16" ht="19.149999999999999" customHeight="1" x14ac:dyDescent="0.2">
      <c r="A45" s="647" t="s">
        <v>2477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</row>
    <row r="46" spans="1:16" ht="56.25" x14ac:dyDescent="0.2">
      <c r="A46" s="473">
        <v>11</v>
      </c>
      <c r="B46" s="474" t="s">
        <v>149</v>
      </c>
      <c r="C46" s="475" t="s">
        <v>2478</v>
      </c>
      <c r="D46" s="476" t="s">
        <v>2479</v>
      </c>
      <c r="E46" s="477" t="s">
        <v>1313</v>
      </c>
      <c r="F46" s="478">
        <v>0.65</v>
      </c>
      <c r="G46" s="479">
        <v>1629.9</v>
      </c>
      <c r="H46" s="479">
        <v>714.47</v>
      </c>
      <c r="I46" s="479">
        <v>61.98</v>
      </c>
      <c r="J46" s="479">
        <v>26.05</v>
      </c>
      <c r="K46" s="479">
        <v>-1059</v>
      </c>
      <c r="L46" s="479">
        <v>464</v>
      </c>
      <c r="M46" s="479">
        <v>40</v>
      </c>
      <c r="N46" s="479">
        <v>17</v>
      </c>
      <c r="O46" s="478" t="s">
        <v>2480</v>
      </c>
      <c r="P46" s="478" t="s">
        <v>2481</v>
      </c>
    </row>
    <row r="47" spans="1:16" x14ac:dyDescent="0.2">
      <c r="A47" s="646" t="s">
        <v>460</v>
      </c>
      <c r="B47" s="645"/>
      <c r="C47" s="645"/>
      <c r="D47" s="645"/>
      <c r="E47" s="645"/>
      <c r="F47" s="645"/>
      <c r="G47" s="645"/>
      <c r="H47" s="645"/>
      <c r="I47" s="645"/>
      <c r="J47" s="645"/>
      <c r="K47" s="478">
        <v>-1059</v>
      </c>
      <c r="L47" s="478">
        <v>464</v>
      </c>
      <c r="M47" s="478">
        <v>40</v>
      </c>
      <c r="N47" s="478">
        <v>17</v>
      </c>
      <c r="O47" s="478">
        <v>46.07</v>
      </c>
      <c r="P47" s="478">
        <v>1.81</v>
      </c>
    </row>
    <row r="48" spans="1:16" x14ac:dyDescent="0.2">
      <c r="A48" s="644" t="s">
        <v>2482</v>
      </c>
      <c r="B48" s="645"/>
      <c r="C48" s="645"/>
      <c r="D48" s="645"/>
      <c r="E48" s="645"/>
      <c r="F48" s="645"/>
      <c r="G48" s="645"/>
      <c r="H48" s="645"/>
      <c r="I48" s="645"/>
      <c r="J48" s="645"/>
      <c r="K48" s="480">
        <v>-29414</v>
      </c>
      <c r="L48" s="478"/>
      <c r="M48" s="478"/>
      <c r="N48" s="478"/>
      <c r="O48" s="480">
        <v>46.07</v>
      </c>
      <c r="P48" s="480">
        <v>1.81</v>
      </c>
    </row>
    <row r="49" spans="1:17" x14ac:dyDescent="0.2">
      <c r="A49" s="648" t="s">
        <v>345</v>
      </c>
      <c r="B49" s="649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</row>
    <row r="50" spans="1:17" x14ac:dyDescent="0.2">
      <c r="A50" s="646" t="s">
        <v>473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78">
        <v>-219105</v>
      </c>
      <c r="L50" s="478">
        <v>20800</v>
      </c>
      <c r="M50" s="478">
        <v>8342</v>
      </c>
      <c r="N50" s="478">
        <v>58</v>
      </c>
      <c r="O50" s="478">
        <v>2171.54</v>
      </c>
      <c r="P50" s="478">
        <v>4.76</v>
      </c>
    </row>
    <row r="51" spans="1:17" x14ac:dyDescent="0.2">
      <c r="A51" s="646" t="s">
        <v>47</v>
      </c>
      <c r="B51" s="645"/>
      <c r="C51" s="645"/>
      <c r="D51" s="645"/>
      <c r="E51" s="645"/>
      <c r="F51" s="645"/>
      <c r="G51" s="645"/>
      <c r="H51" s="645"/>
      <c r="I51" s="645"/>
      <c r="J51" s="645"/>
      <c r="K51" s="478">
        <v>-2287095</v>
      </c>
      <c r="L51" s="478"/>
      <c r="M51" s="478"/>
      <c r="N51" s="478"/>
      <c r="O51" s="478"/>
      <c r="P51" s="478"/>
    </row>
    <row r="52" spans="1:17" x14ac:dyDescent="0.2">
      <c r="A52" s="646" t="s">
        <v>2475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78"/>
      <c r="L52" s="478"/>
      <c r="M52" s="478"/>
      <c r="N52" s="478"/>
      <c r="O52" s="478"/>
      <c r="P52" s="478"/>
    </row>
    <row r="53" spans="1:17" x14ac:dyDescent="0.2">
      <c r="A53" s="646" t="s">
        <v>467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78">
        <v>-1067592</v>
      </c>
      <c r="L53" s="478"/>
      <c r="M53" s="478"/>
      <c r="N53" s="478"/>
      <c r="O53" s="478"/>
      <c r="P53" s="478"/>
    </row>
    <row r="54" spans="1:17" x14ac:dyDescent="0.2">
      <c r="A54" s="646" t="s">
        <v>468</v>
      </c>
      <c r="B54" s="645"/>
      <c r="C54" s="645"/>
      <c r="D54" s="645"/>
      <c r="E54" s="645"/>
      <c r="F54" s="645"/>
      <c r="G54" s="645"/>
      <c r="H54" s="645"/>
      <c r="I54" s="645"/>
      <c r="J54" s="645"/>
      <c r="K54" s="478">
        <v>-76580</v>
      </c>
      <c r="L54" s="478"/>
      <c r="M54" s="478"/>
      <c r="N54" s="478"/>
      <c r="O54" s="478"/>
      <c r="P54" s="478"/>
    </row>
    <row r="55" spans="1:17" x14ac:dyDescent="0.2">
      <c r="A55" s="646" t="s">
        <v>469</v>
      </c>
      <c r="B55" s="645"/>
      <c r="C55" s="645"/>
      <c r="D55" s="645"/>
      <c r="E55" s="645"/>
      <c r="F55" s="645"/>
      <c r="G55" s="645"/>
      <c r="H55" s="645"/>
      <c r="I55" s="645"/>
      <c r="J55" s="645"/>
      <c r="K55" s="478">
        <v>-449906</v>
      </c>
      <c r="L55" s="478"/>
      <c r="M55" s="478"/>
      <c r="N55" s="478"/>
      <c r="O55" s="478"/>
      <c r="P55" s="478"/>
    </row>
    <row r="56" spans="1:17" x14ac:dyDescent="0.2">
      <c r="A56" s="646" t="s">
        <v>470</v>
      </c>
      <c r="B56" s="645"/>
      <c r="C56" s="645"/>
      <c r="D56" s="645"/>
      <c r="E56" s="645"/>
      <c r="F56" s="645"/>
      <c r="G56" s="645"/>
      <c r="H56" s="645"/>
      <c r="I56" s="645"/>
      <c r="J56" s="645"/>
      <c r="K56" s="478">
        <v>-482479</v>
      </c>
      <c r="L56" s="478"/>
      <c r="M56" s="478"/>
      <c r="N56" s="478"/>
      <c r="O56" s="478"/>
      <c r="P56" s="478"/>
    </row>
    <row r="57" spans="1:17" x14ac:dyDescent="0.2">
      <c r="A57" s="646" t="s">
        <v>471</v>
      </c>
      <c r="B57" s="645"/>
      <c r="C57" s="645"/>
      <c r="D57" s="645"/>
      <c r="E57" s="645"/>
      <c r="F57" s="645"/>
      <c r="G57" s="645"/>
      <c r="H57" s="645"/>
      <c r="I57" s="645"/>
      <c r="J57" s="645"/>
      <c r="K57" s="478">
        <v>-264652</v>
      </c>
      <c r="L57" s="478"/>
      <c r="M57" s="478"/>
      <c r="N57" s="478"/>
      <c r="O57" s="478"/>
      <c r="P57" s="478"/>
    </row>
    <row r="58" spans="1:17" x14ac:dyDescent="0.2">
      <c r="A58" s="646" t="str">
        <f>'кс2-20'!A229:J229</f>
        <v xml:space="preserve">  ВСЕГО по акту</v>
      </c>
      <c r="B58" s="645"/>
      <c r="C58" s="645"/>
      <c r="D58" s="645"/>
      <c r="E58" s="645"/>
      <c r="F58" s="645"/>
      <c r="G58" s="645"/>
      <c r="H58" s="645"/>
      <c r="I58" s="645"/>
      <c r="J58" s="645"/>
      <c r="K58" s="478">
        <f>K51</f>
        <v>-2287095</v>
      </c>
      <c r="L58" s="478"/>
      <c r="M58" s="478"/>
      <c r="N58" s="478"/>
      <c r="O58" s="478"/>
      <c r="P58" s="478"/>
    </row>
    <row r="59" spans="1:17" x14ac:dyDescent="0.2">
      <c r="A59" s="646" t="s">
        <v>348</v>
      </c>
      <c r="B59" s="645"/>
      <c r="C59" s="645"/>
      <c r="D59" s="645"/>
      <c r="E59" s="645"/>
      <c r="F59" s="645"/>
      <c r="G59" s="645"/>
      <c r="H59" s="645"/>
      <c r="I59" s="645"/>
      <c r="J59" s="645"/>
      <c r="K59" s="61">
        <f>ROUND(K58*1.1532377,2)</f>
        <v>-2637564.1800000002</v>
      </c>
      <c r="L59" s="478"/>
      <c r="M59" s="478"/>
      <c r="N59" s="478"/>
      <c r="O59" s="478"/>
      <c r="P59" s="478"/>
    </row>
    <row r="60" spans="1:17" x14ac:dyDescent="0.2">
      <c r="A60" s="646" t="s">
        <v>349</v>
      </c>
      <c r="B60" s="645"/>
      <c r="C60" s="645"/>
      <c r="D60" s="645"/>
      <c r="E60" s="645"/>
      <c r="F60" s="645"/>
      <c r="G60" s="645"/>
      <c r="H60" s="645"/>
      <c r="I60" s="645"/>
      <c r="J60" s="645"/>
      <c r="K60" s="61">
        <f>ROUND(K59*0.845,2)</f>
        <v>-2228741.73</v>
      </c>
      <c r="L60" s="478"/>
      <c r="M60" s="478"/>
      <c r="N60" s="478"/>
      <c r="O60" s="478"/>
      <c r="P60" s="478"/>
    </row>
    <row r="61" spans="1:17" ht="12.75" customHeight="1" x14ac:dyDescent="0.2">
      <c r="A61" s="644" t="s">
        <v>48</v>
      </c>
      <c r="B61" s="645"/>
      <c r="C61" s="645"/>
      <c r="D61" s="645"/>
      <c r="E61" s="645"/>
      <c r="F61" s="645"/>
      <c r="G61" s="645"/>
      <c r="H61" s="645"/>
      <c r="I61" s="645"/>
      <c r="J61" s="645"/>
      <c r="K61" s="61">
        <f>ROUND(K60*0.2,2)</f>
        <v>-445748.35</v>
      </c>
      <c r="L61" s="478"/>
      <c r="M61" s="478"/>
      <c r="N61" s="478"/>
      <c r="O61" s="478"/>
      <c r="P61" s="478"/>
    </row>
    <row r="62" spans="1:17" ht="12.75" customHeight="1" x14ac:dyDescent="0.2">
      <c r="A62" s="644" t="s">
        <v>514</v>
      </c>
      <c r="B62" s="645"/>
      <c r="C62" s="645"/>
      <c r="D62" s="645"/>
      <c r="E62" s="645"/>
      <c r="F62" s="645"/>
      <c r="G62" s="645"/>
      <c r="H62" s="645"/>
      <c r="I62" s="645"/>
      <c r="J62" s="645"/>
      <c r="K62" s="61">
        <f>K60+K61</f>
        <v>-2674490.08</v>
      </c>
      <c r="L62" s="478"/>
      <c r="M62" s="478"/>
      <c r="N62" s="478"/>
      <c r="O62" s="478"/>
      <c r="P62" s="478"/>
    </row>
    <row r="64" spans="1:17" x14ac:dyDescent="0.2">
      <c r="B64" s="402"/>
      <c r="C64" s="122" t="s">
        <v>506</v>
      </c>
      <c r="D64" s="123"/>
      <c r="E64" s="124"/>
      <c r="F64" s="366"/>
      <c r="G64" s="366"/>
      <c r="H64" s="366"/>
      <c r="I64" s="366"/>
      <c r="J64" s="366"/>
      <c r="K64" s="366"/>
      <c r="L64" s="366"/>
      <c r="M64" s="366"/>
      <c r="N64" s="366"/>
      <c r="Q64" s="393"/>
    </row>
    <row r="65" spans="2:17" x14ac:dyDescent="0.2">
      <c r="B65" s="402"/>
      <c r="C65" s="122"/>
      <c r="D65" s="123"/>
      <c r="E65" s="124"/>
      <c r="F65" s="366"/>
      <c r="G65" s="366"/>
      <c r="H65" s="366"/>
      <c r="I65" s="366"/>
      <c r="J65" s="366"/>
      <c r="K65" s="366"/>
      <c r="L65" s="366"/>
      <c r="M65" s="366"/>
      <c r="N65" s="366"/>
      <c r="Q65" s="393"/>
    </row>
    <row r="66" spans="2:17" x14ac:dyDescent="0.2">
      <c r="B66" s="402"/>
      <c r="C66" s="122" t="s">
        <v>505</v>
      </c>
      <c r="D66" s="123"/>
      <c r="E66" s="124"/>
      <c r="F66" s="366"/>
      <c r="G66" s="366"/>
      <c r="H66" s="366"/>
      <c r="I66" s="366"/>
      <c r="J66" s="366"/>
      <c r="K66" s="366"/>
      <c r="L66" s="366"/>
      <c r="M66" s="366"/>
      <c r="N66" s="366"/>
      <c r="Q66" s="393"/>
    </row>
    <row r="67" spans="2:17" x14ac:dyDescent="0.2">
      <c r="B67" s="402"/>
      <c r="C67" s="399"/>
      <c r="D67" s="390"/>
      <c r="E67" s="391"/>
      <c r="F67" s="392"/>
      <c r="Q67" s="393"/>
    </row>
    <row r="68" spans="2:17" x14ac:dyDescent="0.2">
      <c r="B68" s="402"/>
      <c r="C68" s="399"/>
      <c r="D68" s="390"/>
      <c r="E68" s="391"/>
      <c r="F68" s="392"/>
      <c r="Q68" s="393"/>
    </row>
    <row r="69" spans="2:17" x14ac:dyDescent="0.2">
      <c r="B69" s="402"/>
      <c r="C69" s="399"/>
      <c r="D69" s="390"/>
      <c r="E69" s="391"/>
      <c r="F69" s="392"/>
      <c r="Q69" s="393"/>
    </row>
    <row r="70" spans="2:17" x14ac:dyDescent="0.2">
      <c r="B70" s="402"/>
      <c r="C70" s="399"/>
      <c r="D70" s="390"/>
      <c r="E70" s="391"/>
      <c r="F70" s="392"/>
      <c r="Q70" s="393"/>
    </row>
    <row r="71" spans="2:17" x14ac:dyDescent="0.2">
      <c r="B71" s="402"/>
      <c r="C71" s="399"/>
      <c r="D71" s="390"/>
      <c r="E71" s="391"/>
      <c r="F71" s="392"/>
      <c r="Q71" s="393"/>
    </row>
    <row r="72" spans="2:17" x14ac:dyDescent="0.2">
      <c r="B72" s="642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</row>
    <row r="73" spans="2:17" x14ac:dyDescent="0.2">
      <c r="B73" s="640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  <c r="Q73" s="641"/>
    </row>
    <row r="74" spans="2:17" x14ac:dyDescent="0.2">
      <c r="B74" s="402"/>
      <c r="C74" s="399"/>
      <c r="D74" s="390"/>
      <c r="E74" s="391"/>
      <c r="F74" s="392"/>
      <c r="Q74" s="393"/>
    </row>
    <row r="75" spans="2:17" x14ac:dyDescent="0.2">
      <c r="B75" s="642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</row>
    <row r="76" spans="2:17" x14ac:dyDescent="0.2">
      <c r="B76" s="402"/>
      <c r="C76" s="399"/>
      <c r="D76" s="390"/>
      <c r="E76" s="391"/>
      <c r="F76" s="392"/>
      <c r="Q76" s="393"/>
    </row>
    <row r="77" spans="2:17" x14ac:dyDescent="0.2">
      <c r="B77" s="402"/>
      <c r="C77" s="399"/>
      <c r="D77" s="390"/>
      <c r="E77" s="391"/>
      <c r="F77" s="392"/>
      <c r="Q77" s="393"/>
    </row>
    <row r="78" spans="2:17" x14ac:dyDescent="0.2">
      <c r="B78" s="402"/>
      <c r="C78" s="399"/>
      <c r="D78" s="390"/>
      <c r="E78" s="391"/>
      <c r="F78" s="392"/>
      <c r="Q78" s="393"/>
    </row>
    <row r="79" spans="2:17" x14ac:dyDescent="0.2">
      <c r="B79" s="402"/>
      <c r="C79" s="399"/>
      <c r="D79" s="390"/>
      <c r="E79" s="391"/>
      <c r="F79" s="392"/>
      <c r="Q79" s="393"/>
    </row>
    <row r="80" spans="2:17" x14ac:dyDescent="0.2">
      <c r="B80" s="642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</row>
    <row r="81" spans="2:17" x14ac:dyDescent="0.2">
      <c r="B81" s="640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</row>
    <row r="82" spans="2:17" x14ac:dyDescent="0.2">
      <c r="B82" s="402"/>
      <c r="C82" s="399"/>
      <c r="D82" s="390"/>
      <c r="E82" s="391"/>
      <c r="F82" s="392"/>
      <c r="Q82" s="393"/>
    </row>
    <row r="83" spans="2:17" x14ac:dyDescent="0.2">
      <c r="B83" s="642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</row>
    <row r="84" spans="2:17" x14ac:dyDescent="0.2">
      <c r="B84" s="402"/>
      <c r="C84" s="399"/>
      <c r="D84" s="390"/>
      <c r="E84" s="391"/>
      <c r="F84" s="392"/>
      <c r="Q84" s="393"/>
    </row>
    <row r="85" spans="2:17" x14ac:dyDescent="0.2">
      <c r="B85" s="402"/>
      <c r="C85" s="399"/>
      <c r="D85" s="390"/>
      <c r="E85" s="391"/>
      <c r="F85" s="392"/>
      <c r="Q85" s="393"/>
    </row>
    <row r="86" spans="2:17" x14ac:dyDescent="0.2">
      <c r="B86" s="642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</row>
    <row r="87" spans="2:17" x14ac:dyDescent="0.2">
      <c r="B87" s="640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</row>
  </sheetData>
  <mergeCells count="76">
    <mergeCell ref="B87:Q87"/>
    <mergeCell ref="A59:J59"/>
    <mergeCell ref="A60:J60"/>
    <mergeCell ref="A61:J61"/>
    <mergeCell ref="A62:J62"/>
    <mergeCell ref="B72:Q72"/>
    <mergeCell ref="B73:Q73"/>
    <mergeCell ref="B75:Q75"/>
    <mergeCell ref="B80:Q80"/>
    <mergeCell ref="B81:Q81"/>
    <mergeCell ref="B83:Q83"/>
    <mergeCell ref="B86:Q86"/>
    <mergeCell ref="A58:J58"/>
    <mergeCell ref="A47:J47"/>
    <mergeCell ref="A48:J48"/>
    <mergeCell ref="A49:P49"/>
    <mergeCell ref="A50:J50"/>
    <mergeCell ref="A51:J51"/>
    <mergeCell ref="A52:J52"/>
    <mergeCell ref="A53:J53"/>
    <mergeCell ref="A54:J54"/>
    <mergeCell ref="A55:J55"/>
    <mergeCell ref="A56:J56"/>
    <mergeCell ref="A57:J57"/>
    <mergeCell ref="A45:P45"/>
    <mergeCell ref="H27:H28"/>
    <mergeCell ref="I27:I28"/>
    <mergeCell ref="J27:J28"/>
    <mergeCell ref="L27:L28"/>
    <mergeCell ref="M27:M28"/>
    <mergeCell ref="N27:N28"/>
    <mergeCell ref="A30:P30"/>
    <mergeCell ref="A31:P31"/>
    <mergeCell ref="A39:P39"/>
    <mergeCell ref="A43:J43"/>
    <mergeCell ref="A44:J44"/>
    <mergeCell ref="G25:J25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A25:B25"/>
    <mergeCell ref="C25:C28"/>
    <mergeCell ref="D25:D28"/>
    <mergeCell ref="E25:E28"/>
    <mergeCell ref="F25:F28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Q198"/>
  <sheetViews>
    <sheetView showGridLines="0" view="pageBreakPreview" zoomScaleNormal="115" zoomScaleSheetLayoutView="100" workbookViewId="0">
      <selection activeCell="A43" sqref="A43:J43"/>
    </sheetView>
  </sheetViews>
  <sheetFormatPr defaultRowHeight="12.75" x14ac:dyDescent="0.2"/>
  <cols>
    <col min="1" max="1" width="4.85546875" style="535" customWidth="1"/>
    <col min="2" max="2" width="3.28515625" style="532" customWidth="1"/>
    <col min="3" max="3" width="13.42578125" style="523" customWidth="1"/>
    <col min="4" max="4" width="32.42578125" style="524" customWidth="1"/>
    <col min="5" max="5" width="9.28515625" style="525" customWidth="1"/>
    <col min="6" max="6" width="14.7109375" style="526" customWidth="1"/>
    <col min="7" max="8" width="7.7109375" style="526" customWidth="1"/>
    <col min="9" max="9" width="8.42578125" style="526" customWidth="1"/>
    <col min="10" max="10" width="7.7109375" style="526" customWidth="1"/>
    <col min="11" max="11" width="10.5703125" style="526" customWidth="1"/>
    <col min="12" max="12" width="7.7109375" style="526" customWidth="1"/>
    <col min="13" max="13" width="8.5703125" style="526" customWidth="1"/>
    <col min="14" max="16" width="7.7109375" style="526" customWidth="1"/>
    <col min="17" max="16384" width="9.140625" style="504"/>
  </cols>
  <sheetData>
    <row r="1" spans="1:16" ht="15" customHeight="1" x14ac:dyDescent="0.2">
      <c r="A1" s="533"/>
      <c r="B1" s="529"/>
      <c r="C1" s="501"/>
      <c r="D1" s="502"/>
      <c r="E1" s="502"/>
      <c r="F1" s="502"/>
      <c r="G1" s="502"/>
      <c r="H1" s="502"/>
      <c r="I1" s="502"/>
      <c r="J1" s="502"/>
      <c r="K1" s="504" t="s">
        <v>50</v>
      </c>
      <c r="L1" s="503"/>
      <c r="M1" s="503"/>
      <c r="N1" s="502"/>
      <c r="O1" s="502"/>
      <c r="P1" s="502"/>
    </row>
    <row r="2" spans="1:16" ht="15" customHeight="1" x14ac:dyDescent="0.2">
      <c r="A2" s="533"/>
      <c r="B2" s="529"/>
      <c r="C2" s="501"/>
      <c r="D2" s="502"/>
      <c r="E2" s="502"/>
      <c r="F2" s="502"/>
      <c r="G2" s="505"/>
      <c r="H2" s="503"/>
      <c r="I2" s="502"/>
      <c r="J2" s="502"/>
      <c r="K2" s="504" t="s">
        <v>51</v>
      </c>
      <c r="L2" s="503"/>
      <c r="M2" s="503"/>
      <c r="N2" s="502"/>
      <c r="O2" s="502"/>
      <c r="P2" s="502"/>
    </row>
    <row r="3" spans="1:16" ht="15" customHeight="1" x14ac:dyDescent="0.2">
      <c r="A3" s="533"/>
      <c r="B3" s="529"/>
      <c r="C3" s="501"/>
      <c r="D3" s="502"/>
      <c r="E3" s="502"/>
      <c r="F3" s="502"/>
      <c r="G3" s="502"/>
      <c r="H3" s="502"/>
      <c r="I3" s="502"/>
      <c r="J3" s="502"/>
      <c r="K3" s="504" t="s">
        <v>52</v>
      </c>
      <c r="L3" s="503"/>
      <c r="M3" s="503"/>
      <c r="N3" s="502"/>
      <c r="O3" s="502"/>
      <c r="P3" s="502"/>
    </row>
    <row r="4" spans="1:16" s="507" customFormat="1" ht="15" customHeight="1" x14ac:dyDescent="0.2">
      <c r="A4" s="533"/>
      <c r="B4" s="530"/>
      <c r="C4" s="506"/>
      <c r="E4" s="508"/>
      <c r="F4" s="509"/>
      <c r="G4" s="509"/>
      <c r="H4" s="509"/>
      <c r="I4" s="509"/>
      <c r="J4" s="502"/>
      <c r="K4" s="502"/>
      <c r="L4" s="509"/>
      <c r="M4" s="674" t="s">
        <v>53</v>
      </c>
      <c r="N4" s="675"/>
      <c r="O4" s="675"/>
      <c r="P4" s="676"/>
    </row>
    <row r="5" spans="1:16" s="507" customFormat="1" ht="15" customHeight="1" x14ac:dyDescent="0.2">
      <c r="A5" s="533"/>
      <c r="B5" s="530"/>
      <c r="C5" s="506"/>
      <c r="E5" s="508"/>
      <c r="F5" s="509"/>
      <c r="G5" s="509"/>
      <c r="H5" s="509"/>
      <c r="I5" s="503"/>
      <c r="J5" s="509"/>
      <c r="K5" s="509"/>
      <c r="L5" s="138" t="s">
        <v>54</v>
      </c>
      <c r="M5" s="674" t="s">
        <v>55</v>
      </c>
      <c r="N5" s="675"/>
      <c r="O5" s="675"/>
      <c r="P5" s="676"/>
    </row>
    <row r="6" spans="1:16" s="507" customFormat="1" ht="15" customHeight="1" x14ac:dyDescent="0.2">
      <c r="A6" s="533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507" customFormat="1" ht="52.5" customHeight="1" x14ac:dyDescent="0.2">
      <c r="A7" s="533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507" customFormat="1" ht="46.5" customHeight="1" x14ac:dyDescent="0.2">
      <c r="A8" s="533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507" customFormat="1" ht="15" customHeight="1" x14ac:dyDescent="0.2">
      <c r="A9" s="533"/>
      <c r="B9" s="511" t="s">
        <v>58</v>
      </c>
      <c r="C9" s="512"/>
      <c r="E9" s="508"/>
      <c r="F9" s="509"/>
      <c r="G9" s="509"/>
      <c r="H9" s="509"/>
      <c r="I9" s="500"/>
      <c r="J9" s="502"/>
      <c r="K9" s="502"/>
      <c r="L9" s="502" t="s">
        <v>59</v>
      </c>
      <c r="M9" s="685"/>
      <c r="N9" s="686"/>
      <c r="O9" s="686"/>
      <c r="P9" s="687"/>
    </row>
    <row r="10" spans="1:16" s="507" customFormat="1" ht="15" customHeight="1" x14ac:dyDescent="0.2">
      <c r="A10" s="533"/>
      <c r="B10" s="726" t="s">
        <v>1573</v>
      </c>
      <c r="C10" s="726"/>
      <c r="D10" s="726"/>
      <c r="E10" s="726"/>
      <c r="F10" s="726"/>
      <c r="G10" s="726"/>
      <c r="H10" s="536"/>
      <c r="I10" s="536"/>
      <c r="J10" s="536"/>
      <c r="K10" s="536"/>
      <c r="L10" s="502" t="s">
        <v>59</v>
      </c>
      <c r="M10" s="685"/>
      <c r="N10" s="686"/>
      <c r="O10" s="686"/>
      <c r="P10" s="687"/>
    </row>
    <row r="11" spans="1:16" s="507" customFormat="1" ht="15" customHeight="1" x14ac:dyDescent="0.2">
      <c r="A11" s="533"/>
      <c r="B11" s="726"/>
      <c r="C11" s="726"/>
      <c r="D11" s="726"/>
      <c r="E11" s="726"/>
      <c r="F11" s="726"/>
      <c r="G11" s="726"/>
      <c r="H11" s="509"/>
      <c r="I11" s="500"/>
      <c r="J11" s="502"/>
      <c r="K11" s="502"/>
      <c r="L11" s="510" t="s">
        <v>60</v>
      </c>
      <c r="M11" s="674"/>
      <c r="N11" s="675"/>
      <c r="O11" s="675"/>
      <c r="P11" s="676"/>
    </row>
    <row r="12" spans="1:16" s="507" customFormat="1" ht="15" customHeight="1" x14ac:dyDescent="0.2">
      <c r="A12" s="533"/>
      <c r="B12" s="726"/>
      <c r="C12" s="726"/>
      <c r="D12" s="726"/>
      <c r="E12" s="726"/>
      <c r="F12" s="726"/>
      <c r="G12" s="726"/>
      <c r="H12" s="502"/>
      <c r="I12" s="503"/>
      <c r="J12" s="513"/>
      <c r="K12" s="510" t="s">
        <v>61</v>
      </c>
      <c r="L12" s="514" t="s">
        <v>62</v>
      </c>
      <c r="M12" s="671" t="s">
        <v>498</v>
      </c>
      <c r="N12" s="672"/>
      <c r="O12" s="672"/>
      <c r="P12" s="673"/>
    </row>
    <row r="13" spans="1:16" s="507" customFormat="1" ht="15" customHeight="1" x14ac:dyDescent="0.2">
      <c r="A13" s="533"/>
      <c r="B13" s="529"/>
      <c r="C13" s="501"/>
      <c r="E13" s="508"/>
      <c r="F13" s="509"/>
      <c r="G13" s="509"/>
      <c r="H13" s="509"/>
      <c r="I13" s="503"/>
      <c r="L13" s="514" t="s">
        <v>63</v>
      </c>
      <c r="M13" s="671" t="s">
        <v>497</v>
      </c>
      <c r="N13" s="672"/>
      <c r="O13" s="672"/>
      <c r="P13" s="673"/>
    </row>
    <row r="14" spans="1:16" s="507" customFormat="1" ht="15" customHeight="1" x14ac:dyDescent="0.2">
      <c r="A14" s="533"/>
      <c r="B14" s="529"/>
      <c r="C14" s="501"/>
      <c r="E14" s="508"/>
      <c r="F14" s="500"/>
      <c r="G14" s="509"/>
      <c r="H14" s="509"/>
      <c r="I14" s="503"/>
      <c r="J14" s="509"/>
      <c r="K14" s="509"/>
      <c r="L14" s="509" t="s">
        <v>64</v>
      </c>
      <c r="M14" s="674"/>
      <c r="N14" s="675"/>
      <c r="O14" s="675"/>
      <c r="P14" s="676"/>
    </row>
    <row r="15" spans="1:16" ht="15" customHeight="1" x14ac:dyDescent="0.2">
      <c r="A15" s="533"/>
      <c r="B15" s="529"/>
      <c r="C15" s="501"/>
      <c r="D15" s="507"/>
      <c r="E15" s="508"/>
      <c r="F15" s="500"/>
      <c r="G15" s="509"/>
      <c r="H15" s="509"/>
      <c r="I15" s="509"/>
      <c r="J15" s="509"/>
      <c r="K15" s="509"/>
      <c r="L15" s="509"/>
      <c r="M15" s="510"/>
      <c r="N15" s="510"/>
      <c r="O15" s="515"/>
      <c r="P15" s="515"/>
    </row>
    <row r="16" spans="1:16" ht="15" customHeight="1" x14ac:dyDescent="0.2">
      <c r="A16" s="533"/>
      <c r="B16" s="529"/>
      <c r="C16" s="501"/>
      <c r="D16" s="507"/>
      <c r="E16" s="508"/>
      <c r="F16" s="500"/>
      <c r="G16" s="509"/>
      <c r="H16" s="509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533"/>
      <c r="B17" s="529"/>
      <c r="C17" s="501"/>
      <c r="D17" s="507"/>
      <c r="E17" s="508"/>
      <c r="F17" s="500"/>
      <c r="G17" s="509"/>
      <c r="H17" s="509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533"/>
      <c r="B18" s="529"/>
      <c r="C18" s="501"/>
      <c r="D18" s="507"/>
      <c r="E18" s="508"/>
      <c r="F18" s="500"/>
      <c r="G18" s="509"/>
      <c r="H18" s="509"/>
      <c r="I18" s="667" t="s">
        <v>201</v>
      </c>
      <c r="J18" s="668"/>
      <c r="K18" s="667" t="s">
        <v>2828</v>
      </c>
      <c r="L18" s="668"/>
      <c r="M18" s="667" t="s">
        <v>2827</v>
      </c>
      <c r="N18" s="668"/>
      <c r="O18" s="667" t="s">
        <v>2828</v>
      </c>
      <c r="P18" s="668"/>
    </row>
    <row r="19" spans="1:16" s="518" customFormat="1" ht="24.75" customHeight="1" x14ac:dyDescent="0.2">
      <c r="A19" s="534"/>
      <c r="B19" s="531"/>
      <c r="C19" s="527"/>
      <c r="D19" s="519"/>
      <c r="E19" s="516"/>
      <c r="F19" s="520"/>
      <c r="G19" s="516" t="s">
        <v>70</v>
      </c>
      <c r="H19" s="520"/>
      <c r="I19" s="520"/>
      <c r="J19" s="520"/>
      <c r="K19" s="528"/>
      <c r="L19" s="520"/>
      <c r="M19" s="520"/>
      <c r="N19" s="521"/>
      <c r="O19" s="521"/>
      <c r="P19" s="522"/>
    </row>
    <row r="20" spans="1:16" s="518" customFormat="1" ht="15" customHeight="1" x14ac:dyDescent="0.2">
      <c r="A20" s="534"/>
      <c r="B20" s="531"/>
      <c r="C20" s="527"/>
      <c r="D20" s="519"/>
      <c r="E20" s="516"/>
      <c r="F20" s="520"/>
      <c r="G20" s="516" t="s">
        <v>1233</v>
      </c>
      <c r="H20" s="520"/>
      <c r="I20" s="520"/>
      <c r="J20" s="520"/>
      <c r="K20" s="528"/>
      <c r="L20" s="520"/>
      <c r="M20" s="520"/>
      <c r="N20" s="521"/>
      <c r="O20" s="521"/>
      <c r="P20" s="522"/>
    </row>
    <row r="21" spans="1:16" s="518" customFormat="1" ht="15" customHeight="1" x14ac:dyDescent="0.2">
      <c r="A21" s="534"/>
      <c r="B21" s="669" t="s">
        <v>2953</v>
      </c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</row>
    <row r="22" spans="1:16" s="518" customFormat="1" x14ac:dyDescent="0.2">
      <c r="A22" s="534"/>
      <c r="B22" s="531"/>
      <c r="C22" s="517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</row>
    <row r="23" spans="1:16" x14ac:dyDescent="0.2">
      <c r="A23" s="661" t="s">
        <v>71</v>
      </c>
      <c r="B23" s="662"/>
      <c r="C23" s="663" t="s">
        <v>72</v>
      </c>
      <c r="D23" s="650" t="s">
        <v>73</v>
      </c>
      <c r="E23" s="658" t="s">
        <v>74</v>
      </c>
      <c r="F23" s="658" t="s">
        <v>75</v>
      </c>
      <c r="G23" s="659" t="s">
        <v>76</v>
      </c>
      <c r="H23" s="660"/>
      <c r="I23" s="660"/>
      <c r="J23" s="660"/>
      <c r="K23" s="659" t="s">
        <v>77</v>
      </c>
      <c r="L23" s="660"/>
      <c r="M23" s="660"/>
      <c r="N23" s="660"/>
      <c r="O23" s="650" t="s">
        <v>78</v>
      </c>
      <c r="P23" s="652" t="s">
        <v>79</v>
      </c>
    </row>
    <row r="24" spans="1:16" x14ac:dyDescent="0.2">
      <c r="A24" s="654" t="s">
        <v>80</v>
      </c>
      <c r="B24" s="656" t="s">
        <v>81</v>
      </c>
      <c r="C24" s="664"/>
      <c r="D24" s="651"/>
      <c r="E24" s="658"/>
      <c r="F24" s="658"/>
      <c r="G24" s="658" t="s">
        <v>82</v>
      </c>
      <c r="H24" s="659" t="s">
        <v>83</v>
      </c>
      <c r="I24" s="660"/>
      <c r="J24" s="660"/>
      <c r="K24" s="658" t="s">
        <v>82</v>
      </c>
      <c r="L24" s="659" t="s">
        <v>83</v>
      </c>
      <c r="M24" s="660"/>
      <c r="N24" s="660"/>
      <c r="O24" s="651"/>
      <c r="P24" s="653"/>
    </row>
    <row r="25" spans="1:16" x14ac:dyDescent="0.2">
      <c r="A25" s="655"/>
      <c r="B25" s="657"/>
      <c r="C25" s="664"/>
      <c r="D25" s="651"/>
      <c r="E25" s="658"/>
      <c r="F25" s="658"/>
      <c r="G25" s="658"/>
      <c r="H25" s="658" t="s">
        <v>84</v>
      </c>
      <c r="I25" s="658" t="s">
        <v>85</v>
      </c>
      <c r="J25" s="650" t="s">
        <v>86</v>
      </c>
      <c r="K25" s="658"/>
      <c r="L25" s="658" t="s">
        <v>84</v>
      </c>
      <c r="M25" s="658" t="s">
        <v>85</v>
      </c>
      <c r="N25" s="665" t="s">
        <v>86</v>
      </c>
      <c r="O25" s="651"/>
      <c r="P25" s="653"/>
    </row>
    <row r="26" spans="1:16" x14ac:dyDescent="0.2">
      <c r="A26" s="655"/>
      <c r="B26" s="657"/>
      <c r="C26" s="664"/>
      <c r="D26" s="651"/>
      <c r="E26" s="650"/>
      <c r="F26" s="650"/>
      <c r="G26" s="650"/>
      <c r="H26" s="650"/>
      <c r="I26" s="650"/>
      <c r="J26" s="651"/>
      <c r="K26" s="650"/>
      <c r="L26" s="650"/>
      <c r="M26" s="650"/>
      <c r="N26" s="666"/>
      <c r="O26" s="651"/>
      <c r="P26" s="653"/>
    </row>
    <row r="27" spans="1:16" x14ac:dyDescent="0.2">
      <c r="A27" s="583">
        <v>1</v>
      </c>
      <c r="B27" s="584">
        <v>2</v>
      </c>
      <c r="C27" s="584">
        <v>3</v>
      </c>
      <c r="D27" s="585">
        <v>4</v>
      </c>
      <c r="E27" s="585">
        <v>5</v>
      </c>
      <c r="F27" s="585">
        <v>6</v>
      </c>
      <c r="G27" s="585">
        <v>7</v>
      </c>
      <c r="H27" s="585">
        <v>8</v>
      </c>
      <c r="I27" s="585">
        <v>9</v>
      </c>
      <c r="J27" s="585">
        <v>10</v>
      </c>
      <c r="K27" s="585">
        <v>11</v>
      </c>
      <c r="L27" s="585">
        <v>12</v>
      </c>
      <c r="M27" s="585">
        <v>13</v>
      </c>
      <c r="N27" s="585">
        <v>14</v>
      </c>
      <c r="O27" s="585">
        <v>15</v>
      </c>
      <c r="P27" s="585">
        <v>16</v>
      </c>
    </row>
    <row r="28" spans="1:16" x14ac:dyDescent="0.2">
      <c r="A28" s="647" t="s">
        <v>2447</v>
      </c>
      <c r="B28" s="645"/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</row>
    <row r="29" spans="1:16" x14ac:dyDescent="0.2">
      <c r="A29" s="646" t="s">
        <v>2466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56.25" x14ac:dyDescent="0.2">
      <c r="A30" s="575">
        <v>1</v>
      </c>
      <c r="B30" s="576" t="s">
        <v>128</v>
      </c>
      <c r="C30" s="577" t="s">
        <v>121</v>
      </c>
      <c r="D30" s="578" t="s">
        <v>2467</v>
      </c>
      <c r="E30" s="579" t="s">
        <v>123</v>
      </c>
      <c r="F30" s="580">
        <v>2.0499999999999998</v>
      </c>
      <c r="G30" s="581">
        <v>169.94</v>
      </c>
      <c r="H30" s="581">
        <v>169.94</v>
      </c>
      <c r="I30" s="580"/>
      <c r="J30" s="580"/>
      <c r="K30" s="581">
        <v>348</v>
      </c>
      <c r="L30" s="581">
        <v>348</v>
      </c>
      <c r="M30" s="580"/>
      <c r="N30" s="580"/>
      <c r="O30" s="580" t="s">
        <v>2468</v>
      </c>
      <c r="P30" s="580" t="s">
        <v>107</v>
      </c>
    </row>
    <row r="31" spans="1:16" ht="56.25" x14ac:dyDescent="0.2">
      <c r="A31" s="575">
        <v>2</v>
      </c>
      <c r="B31" s="576" t="s">
        <v>134</v>
      </c>
      <c r="C31" s="577" t="s">
        <v>2469</v>
      </c>
      <c r="D31" s="578" t="s">
        <v>2830</v>
      </c>
      <c r="E31" s="579" t="s">
        <v>1313</v>
      </c>
      <c r="F31" s="580">
        <v>2.0499999999999998</v>
      </c>
      <c r="G31" s="581">
        <v>5966.11</v>
      </c>
      <c r="H31" s="581">
        <v>1250.1199999999999</v>
      </c>
      <c r="I31" s="581">
        <v>54.4</v>
      </c>
      <c r="J31" s="581">
        <v>19.899999999999999</v>
      </c>
      <c r="K31" s="581">
        <v>12231</v>
      </c>
      <c r="L31" s="581">
        <v>2563</v>
      </c>
      <c r="M31" s="581">
        <v>112</v>
      </c>
      <c r="N31" s="581">
        <v>41</v>
      </c>
      <c r="O31" s="580" t="s">
        <v>2471</v>
      </c>
      <c r="P31" s="580" t="s">
        <v>2472</v>
      </c>
    </row>
    <row r="32" spans="1:16" ht="22.5" x14ac:dyDescent="0.2">
      <c r="A32" s="575">
        <v>3</v>
      </c>
      <c r="B32" s="576" t="s">
        <v>108</v>
      </c>
      <c r="C32" s="577" t="s">
        <v>2831</v>
      </c>
      <c r="D32" s="578" t="s">
        <v>2832</v>
      </c>
      <c r="E32" s="579" t="s">
        <v>575</v>
      </c>
      <c r="F32" s="580">
        <v>-2.6700000000000002E-2</v>
      </c>
      <c r="G32" s="581">
        <v>499.01</v>
      </c>
      <c r="H32" s="580"/>
      <c r="I32" s="580"/>
      <c r="J32" s="580"/>
      <c r="K32" s="581">
        <v>-13</v>
      </c>
      <c r="L32" s="580"/>
      <c r="M32" s="580"/>
      <c r="N32" s="580"/>
      <c r="O32" s="580" t="s">
        <v>107</v>
      </c>
      <c r="P32" s="580" t="s">
        <v>107</v>
      </c>
    </row>
    <row r="33" spans="1:16" ht="22.5" x14ac:dyDescent="0.2">
      <c r="A33" s="575">
        <v>4</v>
      </c>
      <c r="B33" s="576" t="s">
        <v>140</v>
      </c>
      <c r="C33" s="577" t="s">
        <v>2473</v>
      </c>
      <c r="D33" s="578" t="s">
        <v>2474</v>
      </c>
      <c r="E33" s="579" t="s">
        <v>575</v>
      </c>
      <c r="F33" s="580">
        <v>2.665E-2</v>
      </c>
      <c r="G33" s="581">
        <v>465.38</v>
      </c>
      <c r="H33" s="580"/>
      <c r="I33" s="580"/>
      <c r="J33" s="580"/>
      <c r="K33" s="581">
        <v>12</v>
      </c>
      <c r="L33" s="580"/>
      <c r="M33" s="580"/>
      <c r="N33" s="580"/>
      <c r="O33" s="580" t="s">
        <v>107</v>
      </c>
      <c r="P33" s="580" t="s">
        <v>107</v>
      </c>
    </row>
    <row r="34" spans="1:16" ht="56.25" x14ac:dyDescent="0.2">
      <c r="A34" s="575">
        <v>5</v>
      </c>
      <c r="B34" s="576" t="s">
        <v>144</v>
      </c>
      <c r="C34" s="577" t="s">
        <v>2833</v>
      </c>
      <c r="D34" s="578" t="s">
        <v>2834</v>
      </c>
      <c r="E34" s="579" t="s">
        <v>877</v>
      </c>
      <c r="F34" s="580">
        <v>2.0499999999999998</v>
      </c>
      <c r="G34" s="581">
        <v>842.63</v>
      </c>
      <c r="H34" s="581">
        <v>303.73</v>
      </c>
      <c r="I34" s="581">
        <v>8.98</v>
      </c>
      <c r="J34" s="581">
        <v>0.12</v>
      </c>
      <c r="K34" s="581">
        <v>1727</v>
      </c>
      <c r="L34" s="581">
        <v>623</v>
      </c>
      <c r="M34" s="581">
        <v>18</v>
      </c>
      <c r="N34" s="580"/>
      <c r="O34" s="580" t="s">
        <v>2835</v>
      </c>
      <c r="P34" s="580" t="s">
        <v>1440</v>
      </c>
    </row>
    <row r="35" spans="1:16" x14ac:dyDescent="0.2">
      <c r="A35" s="646" t="s">
        <v>460</v>
      </c>
      <c r="B35" s="645"/>
      <c r="C35" s="645"/>
      <c r="D35" s="645"/>
      <c r="E35" s="645"/>
      <c r="F35" s="645"/>
      <c r="G35" s="645"/>
      <c r="H35" s="645"/>
      <c r="I35" s="645"/>
      <c r="J35" s="645"/>
      <c r="K35" s="580">
        <v>14305</v>
      </c>
      <c r="L35" s="580">
        <v>3534</v>
      </c>
      <c r="M35" s="580">
        <v>130</v>
      </c>
      <c r="N35" s="580">
        <v>41</v>
      </c>
      <c r="O35" s="580">
        <v>376.14</v>
      </c>
      <c r="P35" s="580">
        <v>2.97</v>
      </c>
    </row>
    <row r="36" spans="1:16" x14ac:dyDescent="0.2">
      <c r="A36" s="646" t="s">
        <v>461</v>
      </c>
      <c r="B36" s="645"/>
      <c r="C36" s="645"/>
      <c r="D36" s="645"/>
      <c r="E36" s="645"/>
      <c r="F36" s="645"/>
      <c r="G36" s="645"/>
      <c r="H36" s="645"/>
      <c r="I36" s="645"/>
      <c r="J36" s="645"/>
      <c r="K36" s="580">
        <v>3666</v>
      </c>
      <c r="L36" s="580"/>
      <c r="M36" s="580"/>
      <c r="N36" s="580"/>
      <c r="O36" s="580"/>
      <c r="P36" s="580"/>
    </row>
    <row r="37" spans="1:16" x14ac:dyDescent="0.2">
      <c r="A37" s="646" t="s">
        <v>462</v>
      </c>
      <c r="B37" s="645"/>
      <c r="C37" s="645"/>
      <c r="D37" s="645"/>
      <c r="E37" s="645"/>
      <c r="F37" s="645"/>
      <c r="G37" s="645"/>
      <c r="H37" s="645"/>
      <c r="I37" s="645"/>
      <c r="J37" s="645"/>
      <c r="K37" s="580">
        <v>1949</v>
      </c>
      <c r="L37" s="580"/>
      <c r="M37" s="580"/>
      <c r="N37" s="580"/>
      <c r="O37" s="580"/>
      <c r="P37" s="580"/>
    </row>
    <row r="38" spans="1:16" x14ac:dyDescent="0.2">
      <c r="A38" s="644" t="s">
        <v>2836</v>
      </c>
      <c r="B38" s="645"/>
      <c r="C38" s="645"/>
      <c r="D38" s="645"/>
      <c r="E38" s="645"/>
      <c r="F38" s="645"/>
      <c r="G38" s="645"/>
      <c r="H38" s="645"/>
      <c r="I38" s="645"/>
      <c r="J38" s="645"/>
      <c r="K38" s="580"/>
      <c r="L38" s="580"/>
      <c r="M38" s="580"/>
      <c r="N38" s="580"/>
      <c r="O38" s="580"/>
      <c r="P38" s="580"/>
    </row>
    <row r="39" spans="1:16" x14ac:dyDescent="0.2">
      <c r="A39" s="646" t="s">
        <v>1527</v>
      </c>
      <c r="B39" s="645"/>
      <c r="C39" s="645"/>
      <c r="D39" s="645"/>
      <c r="E39" s="645"/>
      <c r="F39" s="645"/>
      <c r="G39" s="645"/>
      <c r="H39" s="645"/>
      <c r="I39" s="645"/>
      <c r="J39" s="645"/>
      <c r="K39" s="580">
        <v>800</v>
      </c>
      <c r="L39" s="580"/>
      <c r="M39" s="580"/>
      <c r="N39" s="580"/>
      <c r="O39" s="580">
        <v>42.64</v>
      </c>
      <c r="P39" s="580"/>
    </row>
    <row r="40" spans="1:16" x14ac:dyDescent="0.2">
      <c r="A40" s="646" t="s">
        <v>465</v>
      </c>
      <c r="B40" s="645"/>
      <c r="C40" s="645"/>
      <c r="D40" s="645"/>
      <c r="E40" s="645"/>
      <c r="F40" s="645"/>
      <c r="G40" s="645"/>
      <c r="H40" s="645"/>
      <c r="I40" s="645"/>
      <c r="J40" s="645"/>
      <c r="K40" s="580">
        <v>19108</v>
      </c>
      <c r="L40" s="580"/>
      <c r="M40" s="580"/>
      <c r="N40" s="580"/>
      <c r="O40" s="580">
        <v>333.5</v>
      </c>
      <c r="P40" s="580">
        <v>2.97</v>
      </c>
    </row>
    <row r="41" spans="1:16" x14ac:dyDescent="0.2">
      <c r="A41" s="646" t="s">
        <v>2837</v>
      </c>
      <c r="B41" s="645"/>
      <c r="C41" s="645"/>
      <c r="D41" s="645"/>
      <c r="E41" s="645"/>
      <c r="F41" s="645"/>
      <c r="G41" s="645"/>
      <c r="H41" s="645"/>
      <c r="I41" s="645"/>
      <c r="J41" s="645"/>
      <c r="K41" s="580">
        <v>12</v>
      </c>
      <c r="L41" s="580"/>
      <c r="M41" s="580"/>
      <c r="N41" s="580"/>
      <c r="O41" s="580"/>
      <c r="P41" s="580"/>
    </row>
    <row r="42" spans="1:16" x14ac:dyDescent="0.2">
      <c r="A42" s="646" t="s">
        <v>346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0">
        <v>19920</v>
      </c>
      <c r="L42" s="580"/>
      <c r="M42" s="580"/>
      <c r="N42" s="580"/>
      <c r="O42" s="580">
        <v>376.14</v>
      </c>
      <c r="P42" s="580">
        <v>2.97</v>
      </c>
    </row>
    <row r="43" spans="1:16" x14ac:dyDescent="0.2">
      <c r="A43" s="646" t="s">
        <v>466</v>
      </c>
      <c r="B43" s="645"/>
      <c r="C43" s="645"/>
      <c r="D43" s="645"/>
      <c r="E43" s="645"/>
      <c r="F43" s="645"/>
      <c r="G43" s="645"/>
      <c r="H43" s="645"/>
      <c r="I43" s="645"/>
      <c r="J43" s="645"/>
      <c r="K43" s="580"/>
      <c r="L43" s="580"/>
      <c r="M43" s="580"/>
      <c r="N43" s="580"/>
      <c r="O43" s="580"/>
      <c r="P43" s="580"/>
    </row>
    <row r="44" spans="1:16" x14ac:dyDescent="0.2">
      <c r="A44" s="646" t="s">
        <v>467</v>
      </c>
      <c r="B44" s="645"/>
      <c r="C44" s="645"/>
      <c r="D44" s="645"/>
      <c r="E44" s="645"/>
      <c r="F44" s="645"/>
      <c r="G44" s="645"/>
      <c r="H44" s="645"/>
      <c r="I44" s="645"/>
      <c r="J44" s="645"/>
      <c r="K44" s="580">
        <v>10641</v>
      </c>
      <c r="L44" s="580"/>
      <c r="M44" s="580"/>
      <c r="N44" s="580"/>
      <c r="O44" s="580"/>
      <c r="P44" s="580"/>
    </row>
    <row r="45" spans="1:16" x14ac:dyDescent="0.2">
      <c r="A45" s="646" t="s">
        <v>468</v>
      </c>
      <c r="B45" s="645"/>
      <c r="C45" s="645"/>
      <c r="D45" s="645"/>
      <c r="E45" s="645"/>
      <c r="F45" s="645"/>
      <c r="G45" s="645"/>
      <c r="H45" s="645"/>
      <c r="I45" s="645"/>
      <c r="J45" s="645"/>
      <c r="K45" s="580">
        <v>130</v>
      </c>
      <c r="L45" s="580"/>
      <c r="M45" s="580"/>
      <c r="N45" s="580"/>
      <c r="O45" s="580"/>
      <c r="P45" s="580"/>
    </row>
    <row r="46" spans="1:16" x14ac:dyDescent="0.2">
      <c r="A46" s="646" t="s">
        <v>469</v>
      </c>
      <c r="B46" s="645"/>
      <c r="C46" s="645"/>
      <c r="D46" s="645"/>
      <c r="E46" s="645"/>
      <c r="F46" s="645"/>
      <c r="G46" s="645"/>
      <c r="H46" s="645"/>
      <c r="I46" s="645"/>
      <c r="J46" s="645"/>
      <c r="K46" s="580">
        <v>3575</v>
      </c>
      <c r="L46" s="580"/>
      <c r="M46" s="580"/>
      <c r="N46" s="580"/>
      <c r="O46" s="580"/>
      <c r="P46" s="580"/>
    </row>
    <row r="47" spans="1:16" x14ac:dyDescent="0.2">
      <c r="A47" s="646" t="s">
        <v>470</v>
      </c>
      <c r="B47" s="645"/>
      <c r="C47" s="645"/>
      <c r="D47" s="645"/>
      <c r="E47" s="645"/>
      <c r="F47" s="645"/>
      <c r="G47" s="645"/>
      <c r="H47" s="645"/>
      <c r="I47" s="645"/>
      <c r="J47" s="645"/>
      <c r="K47" s="580">
        <v>3666</v>
      </c>
      <c r="L47" s="580"/>
      <c r="M47" s="580"/>
      <c r="N47" s="580"/>
      <c r="O47" s="580"/>
      <c r="P47" s="580"/>
    </row>
    <row r="48" spans="1:16" x14ac:dyDescent="0.2">
      <c r="A48" s="646" t="s">
        <v>471</v>
      </c>
      <c r="B48" s="645"/>
      <c r="C48" s="645"/>
      <c r="D48" s="645"/>
      <c r="E48" s="645"/>
      <c r="F48" s="645"/>
      <c r="G48" s="645"/>
      <c r="H48" s="645"/>
      <c r="I48" s="645"/>
      <c r="J48" s="645"/>
      <c r="K48" s="580">
        <v>1949</v>
      </c>
      <c r="L48" s="580"/>
      <c r="M48" s="580"/>
      <c r="N48" s="580"/>
      <c r="O48" s="580"/>
      <c r="P48" s="580"/>
    </row>
    <row r="49" spans="1:16" x14ac:dyDescent="0.2">
      <c r="A49" s="644" t="s">
        <v>2476</v>
      </c>
      <c r="B49" s="645"/>
      <c r="C49" s="645"/>
      <c r="D49" s="645"/>
      <c r="E49" s="645"/>
      <c r="F49" s="645"/>
      <c r="G49" s="645"/>
      <c r="H49" s="645"/>
      <c r="I49" s="645"/>
      <c r="J49" s="645"/>
      <c r="K49" s="582">
        <v>19920</v>
      </c>
      <c r="L49" s="580"/>
      <c r="M49" s="580"/>
      <c r="N49" s="580"/>
      <c r="O49" s="582">
        <v>376.14</v>
      </c>
      <c r="P49" s="582">
        <v>2.97</v>
      </c>
    </row>
    <row r="50" spans="1:16" x14ac:dyDescent="0.2">
      <c r="A50" s="647" t="s">
        <v>2477</v>
      </c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</row>
    <row r="51" spans="1:16" ht="56.25" x14ac:dyDescent="0.2">
      <c r="A51" s="575">
        <v>6</v>
      </c>
      <c r="B51" s="576" t="s">
        <v>96</v>
      </c>
      <c r="C51" s="577" t="s">
        <v>121</v>
      </c>
      <c r="D51" s="578" t="s">
        <v>122</v>
      </c>
      <c r="E51" s="579" t="s">
        <v>123</v>
      </c>
      <c r="F51" s="580">
        <v>0.65</v>
      </c>
      <c r="G51" s="581">
        <v>169.94</v>
      </c>
      <c r="H51" s="581">
        <v>169.94</v>
      </c>
      <c r="I51" s="580"/>
      <c r="J51" s="580"/>
      <c r="K51" s="581">
        <v>110</v>
      </c>
      <c r="L51" s="581">
        <v>110</v>
      </c>
      <c r="M51" s="580"/>
      <c r="N51" s="580"/>
      <c r="O51" s="580" t="s">
        <v>2838</v>
      </c>
      <c r="P51" s="580" t="s">
        <v>107</v>
      </c>
    </row>
    <row r="52" spans="1:16" ht="22.5" x14ac:dyDescent="0.2">
      <c r="A52" s="575">
        <v>7</v>
      </c>
      <c r="B52" s="576" t="s">
        <v>114</v>
      </c>
      <c r="C52" s="577" t="s">
        <v>1720</v>
      </c>
      <c r="D52" s="578" t="s">
        <v>1721</v>
      </c>
      <c r="E52" s="579" t="s">
        <v>99</v>
      </c>
      <c r="F52" s="580">
        <v>0.65</v>
      </c>
      <c r="G52" s="581">
        <v>67.38</v>
      </c>
      <c r="H52" s="581">
        <v>66.02</v>
      </c>
      <c r="I52" s="581">
        <v>1.18</v>
      </c>
      <c r="J52" s="581">
        <v>0.14000000000000001</v>
      </c>
      <c r="K52" s="581">
        <v>44</v>
      </c>
      <c r="L52" s="581">
        <v>43</v>
      </c>
      <c r="M52" s="581">
        <v>1</v>
      </c>
      <c r="N52" s="580"/>
      <c r="O52" s="580" t="s">
        <v>2839</v>
      </c>
      <c r="P52" s="580" t="s">
        <v>889</v>
      </c>
    </row>
    <row r="53" spans="1:16" ht="22.5" x14ac:dyDescent="0.2">
      <c r="A53" s="575">
        <v>8</v>
      </c>
      <c r="B53" s="576" t="s">
        <v>120</v>
      </c>
      <c r="C53" s="577" t="s">
        <v>1652</v>
      </c>
      <c r="D53" s="578" t="s">
        <v>1653</v>
      </c>
      <c r="E53" s="579" t="s">
        <v>834</v>
      </c>
      <c r="F53" s="580">
        <v>8.4499999999999993</v>
      </c>
      <c r="G53" s="581">
        <v>12.97</v>
      </c>
      <c r="H53" s="580"/>
      <c r="I53" s="580"/>
      <c r="J53" s="580"/>
      <c r="K53" s="581">
        <v>110</v>
      </c>
      <c r="L53" s="580"/>
      <c r="M53" s="580"/>
      <c r="N53" s="580"/>
      <c r="O53" s="580" t="s">
        <v>107</v>
      </c>
      <c r="P53" s="580" t="s">
        <v>107</v>
      </c>
    </row>
    <row r="54" spans="1:16" ht="33.75" x14ac:dyDescent="0.2">
      <c r="A54" s="575">
        <v>9</v>
      </c>
      <c r="B54" s="576" t="s">
        <v>125</v>
      </c>
      <c r="C54" s="577" t="s">
        <v>2840</v>
      </c>
      <c r="D54" s="578" t="s">
        <v>2841</v>
      </c>
      <c r="E54" s="579" t="s">
        <v>356</v>
      </c>
      <c r="F54" s="580">
        <v>0.65</v>
      </c>
      <c r="G54" s="581">
        <v>867.81</v>
      </c>
      <c r="H54" s="581">
        <v>368.62</v>
      </c>
      <c r="I54" s="581">
        <v>20.16</v>
      </c>
      <c r="J54" s="581">
        <v>9.07</v>
      </c>
      <c r="K54" s="581">
        <v>564</v>
      </c>
      <c r="L54" s="581">
        <v>240</v>
      </c>
      <c r="M54" s="581">
        <v>13</v>
      </c>
      <c r="N54" s="581">
        <v>6</v>
      </c>
      <c r="O54" s="580" t="s">
        <v>2842</v>
      </c>
      <c r="P54" s="580" t="s">
        <v>2843</v>
      </c>
    </row>
    <row r="55" spans="1:16" ht="56.25" x14ac:dyDescent="0.2">
      <c r="A55" s="575">
        <v>10</v>
      </c>
      <c r="B55" s="576" t="s">
        <v>156</v>
      </c>
      <c r="C55" s="577" t="s">
        <v>2844</v>
      </c>
      <c r="D55" s="578" t="s">
        <v>2845</v>
      </c>
      <c r="E55" s="579" t="s">
        <v>877</v>
      </c>
      <c r="F55" s="580">
        <v>0.65</v>
      </c>
      <c r="G55" s="581">
        <v>2694.12</v>
      </c>
      <c r="H55" s="581">
        <v>132.53</v>
      </c>
      <c r="I55" s="581">
        <v>10.93</v>
      </c>
      <c r="J55" s="580"/>
      <c r="K55" s="581">
        <v>1751</v>
      </c>
      <c r="L55" s="581">
        <v>86</v>
      </c>
      <c r="M55" s="581">
        <v>7</v>
      </c>
      <c r="N55" s="580"/>
      <c r="O55" s="580" t="s">
        <v>2846</v>
      </c>
      <c r="P55" s="580" t="s">
        <v>107</v>
      </c>
    </row>
    <row r="56" spans="1:16" ht="67.5" x14ac:dyDescent="0.2">
      <c r="A56" s="575">
        <v>11</v>
      </c>
      <c r="B56" s="576" t="s">
        <v>159</v>
      </c>
      <c r="C56" s="577" t="s">
        <v>2847</v>
      </c>
      <c r="D56" s="578" t="s">
        <v>2848</v>
      </c>
      <c r="E56" s="579" t="s">
        <v>180</v>
      </c>
      <c r="F56" s="580">
        <v>0.02</v>
      </c>
      <c r="G56" s="581">
        <v>31612.45</v>
      </c>
      <c r="H56" s="581">
        <v>1139.01</v>
      </c>
      <c r="I56" s="581">
        <v>207.18</v>
      </c>
      <c r="J56" s="581">
        <v>4.1100000000000003</v>
      </c>
      <c r="K56" s="581">
        <v>632</v>
      </c>
      <c r="L56" s="581">
        <v>23</v>
      </c>
      <c r="M56" s="581">
        <v>4</v>
      </c>
      <c r="N56" s="580"/>
      <c r="O56" s="580" t="s">
        <v>2849</v>
      </c>
      <c r="P56" s="580" t="s">
        <v>2850</v>
      </c>
    </row>
    <row r="57" spans="1:16" ht="45" x14ac:dyDescent="0.2">
      <c r="A57" s="575">
        <v>12</v>
      </c>
      <c r="B57" s="576" t="s">
        <v>164</v>
      </c>
      <c r="C57" s="577" t="s">
        <v>2851</v>
      </c>
      <c r="D57" s="578" t="s">
        <v>2852</v>
      </c>
      <c r="E57" s="579" t="s">
        <v>99</v>
      </c>
      <c r="F57" s="580">
        <v>0.36199999999999999</v>
      </c>
      <c r="G57" s="581">
        <v>20220.77</v>
      </c>
      <c r="H57" s="581">
        <v>2843.45</v>
      </c>
      <c r="I57" s="581">
        <v>24.74</v>
      </c>
      <c r="J57" s="581">
        <v>18.23</v>
      </c>
      <c r="K57" s="581">
        <v>7320</v>
      </c>
      <c r="L57" s="581">
        <v>1029</v>
      </c>
      <c r="M57" s="581">
        <v>9</v>
      </c>
      <c r="N57" s="581">
        <v>7</v>
      </c>
      <c r="O57" s="580" t="s">
        <v>2853</v>
      </c>
      <c r="P57" s="580" t="s">
        <v>2854</v>
      </c>
    </row>
    <row r="58" spans="1:16" ht="33.75" x14ac:dyDescent="0.2">
      <c r="A58" s="575">
        <v>13</v>
      </c>
      <c r="B58" s="576" t="s">
        <v>149</v>
      </c>
      <c r="C58" s="577" t="s">
        <v>2855</v>
      </c>
      <c r="D58" s="578" t="s">
        <v>1431</v>
      </c>
      <c r="E58" s="579" t="s">
        <v>424</v>
      </c>
      <c r="F58" s="580">
        <v>-36.923999999999999</v>
      </c>
      <c r="G58" s="581">
        <v>139.33000000000001</v>
      </c>
      <c r="H58" s="580"/>
      <c r="I58" s="580"/>
      <c r="J58" s="580"/>
      <c r="K58" s="581">
        <v>-5145</v>
      </c>
      <c r="L58" s="580"/>
      <c r="M58" s="580"/>
      <c r="N58" s="580"/>
      <c r="O58" s="580" t="s">
        <v>107</v>
      </c>
      <c r="P58" s="580" t="s">
        <v>107</v>
      </c>
    </row>
    <row r="59" spans="1:16" ht="22.5" x14ac:dyDescent="0.2">
      <c r="A59" s="575">
        <v>14</v>
      </c>
      <c r="B59" s="576" t="s">
        <v>169</v>
      </c>
      <c r="C59" s="577" t="s">
        <v>2856</v>
      </c>
      <c r="D59" s="578" t="s">
        <v>1403</v>
      </c>
      <c r="E59" s="579" t="s">
        <v>424</v>
      </c>
      <c r="F59" s="580">
        <v>36.923999999999999</v>
      </c>
      <c r="G59" s="581">
        <v>70.849999999999994</v>
      </c>
      <c r="H59" s="580"/>
      <c r="I59" s="580"/>
      <c r="J59" s="580"/>
      <c r="K59" s="581">
        <v>2616</v>
      </c>
      <c r="L59" s="580"/>
      <c r="M59" s="580"/>
      <c r="N59" s="580"/>
      <c r="O59" s="580" t="s">
        <v>107</v>
      </c>
      <c r="P59" s="580" t="s">
        <v>107</v>
      </c>
    </row>
    <row r="60" spans="1:16" x14ac:dyDescent="0.2">
      <c r="A60" s="646" t="s">
        <v>460</v>
      </c>
      <c r="B60" s="645"/>
      <c r="C60" s="645"/>
      <c r="D60" s="645"/>
      <c r="E60" s="645"/>
      <c r="F60" s="645"/>
      <c r="G60" s="645"/>
      <c r="H60" s="645"/>
      <c r="I60" s="645"/>
      <c r="J60" s="645"/>
      <c r="K60" s="580">
        <v>8002</v>
      </c>
      <c r="L60" s="580">
        <v>1531</v>
      </c>
      <c r="M60" s="580">
        <v>34</v>
      </c>
      <c r="N60" s="580">
        <v>13</v>
      </c>
      <c r="O60" s="580">
        <v>169.13</v>
      </c>
      <c r="P60" s="580">
        <v>1.06</v>
      </c>
    </row>
    <row r="61" spans="1:16" x14ac:dyDescent="0.2">
      <c r="A61" s="646" t="s">
        <v>461</v>
      </c>
      <c r="B61" s="645"/>
      <c r="C61" s="645"/>
      <c r="D61" s="645"/>
      <c r="E61" s="645"/>
      <c r="F61" s="645"/>
      <c r="G61" s="645"/>
      <c r="H61" s="645"/>
      <c r="I61" s="645"/>
      <c r="J61" s="645"/>
      <c r="K61" s="580">
        <v>1711</v>
      </c>
      <c r="L61" s="580"/>
      <c r="M61" s="580"/>
      <c r="N61" s="580"/>
      <c r="O61" s="580"/>
      <c r="P61" s="580"/>
    </row>
    <row r="62" spans="1:16" x14ac:dyDescent="0.2">
      <c r="A62" s="646" t="s">
        <v>462</v>
      </c>
      <c r="B62" s="645"/>
      <c r="C62" s="645"/>
      <c r="D62" s="645"/>
      <c r="E62" s="645"/>
      <c r="F62" s="645"/>
      <c r="G62" s="645"/>
      <c r="H62" s="645"/>
      <c r="I62" s="645"/>
      <c r="J62" s="645"/>
      <c r="K62" s="580">
        <v>1035</v>
      </c>
      <c r="L62" s="580"/>
      <c r="M62" s="580"/>
      <c r="N62" s="580"/>
      <c r="O62" s="580"/>
      <c r="P62" s="580"/>
    </row>
    <row r="63" spans="1:16" x14ac:dyDescent="0.2">
      <c r="A63" s="644" t="s">
        <v>2857</v>
      </c>
      <c r="B63" s="645"/>
      <c r="C63" s="645"/>
      <c r="D63" s="645"/>
      <c r="E63" s="645"/>
      <c r="F63" s="645"/>
      <c r="G63" s="645"/>
      <c r="H63" s="645"/>
      <c r="I63" s="645"/>
      <c r="J63" s="645"/>
      <c r="K63" s="580"/>
      <c r="L63" s="580"/>
      <c r="M63" s="580"/>
      <c r="N63" s="580"/>
      <c r="O63" s="580"/>
      <c r="P63" s="580"/>
    </row>
    <row r="64" spans="1:16" x14ac:dyDescent="0.2">
      <c r="A64" s="646" t="s">
        <v>1527</v>
      </c>
      <c r="B64" s="645"/>
      <c r="C64" s="645"/>
      <c r="D64" s="645"/>
      <c r="E64" s="645"/>
      <c r="F64" s="645"/>
      <c r="G64" s="645"/>
      <c r="H64" s="645"/>
      <c r="I64" s="645"/>
      <c r="J64" s="645"/>
      <c r="K64" s="580">
        <v>363</v>
      </c>
      <c r="L64" s="580"/>
      <c r="M64" s="580"/>
      <c r="N64" s="580"/>
      <c r="O64" s="580">
        <v>13.52</v>
      </c>
      <c r="P64" s="580"/>
    </row>
    <row r="65" spans="1:16" x14ac:dyDescent="0.2">
      <c r="A65" s="646" t="s">
        <v>465</v>
      </c>
      <c r="B65" s="645"/>
      <c r="C65" s="645"/>
      <c r="D65" s="645"/>
      <c r="E65" s="645"/>
      <c r="F65" s="645"/>
      <c r="G65" s="645"/>
      <c r="H65" s="645"/>
      <c r="I65" s="645"/>
      <c r="J65" s="645"/>
      <c r="K65" s="580">
        <v>2662</v>
      </c>
      <c r="L65" s="580"/>
      <c r="M65" s="580"/>
      <c r="N65" s="580"/>
      <c r="O65" s="580">
        <v>15.7</v>
      </c>
      <c r="P65" s="580">
        <v>0.02</v>
      </c>
    </row>
    <row r="66" spans="1:16" x14ac:dyDescent="0.2">
      <c r="A66" s="646" t="s">
        <v>1327</v>
      </c>
      <c r="B66" s="645"/>
      <c r="C66" s="645"/>
      <c r="D66" s="645"/>
      <c r="E66" s="645"/>
      <c r="F66" s="645"/>
      <c r="G66" s="645"/>
      <c r="H66" s="645"/>
      <c r="I66" s="645"/>
      <c r="J66" s="645"/>
      <c r="K66" s="580">
        <v>881</v>
      </c>
      <c r="L66" s="580"/>
      <c r="M66" s="580"/>
      <c r="N66" s="580"/>
      <c r="O66" s="580">
        <v>27.54</v>
      </c>
      <c r="P66" s="580">
        <v>0.42</v>
      </c>
    </row>
    <row r="67" spans="1:16" x14ac:dyDescent="0.2">
      <c r="A67" s="646" t="s">
        <v>464</v>
      </c>
      <c r="B67" s="645"/>
      <c r="C67" s="645"/>
      <c r="D67" s="645"/>
      <c r="E67" s="645"/>
      <c r="F67" s="645"/>
      <c r="G67" s="645"/>
      <c r="H67" s="645"/>
      <c r="I67" s="645"/>
      <c r="J67" s="645"/>
      <c r="K67" s="580">
        <v>4226</v>
      </c>
      <c r="L67" s="580"/>
      <c r="M67" s="580"/>
      <c r="N67" s="580"/>
      <c r="O67" s="580">
        <v>112.37</v>
      </c>
      <c r="P67" s="580">
        <v>0.62</v>
      </c>
    </row>
    <row r="68" spans="1:16" x14ac:dyDescent="0.2">
      <c r="A68" s="646" t="s">
        <v>2837</v>
      </c>
      <c r="B68" s="645"/>
      <c r="C68" s="645"/>
      <c r="D68" s="645"/>
      <c r="E68" s="645"/>
      <c r="F68" s="645"/>
      <c r="G68" s="645"/>
      <c r="H68" s="645"/>
      <c r="I68" s="645"/>
      <c r="J68" s="645"/>
      <c r="K68" s="580">
        <v>2616</v>
      </c>
      <c r="L68" s="580"/>
      <c r="M68" s="580"/>
      <c r="N68" s="580"/>
      <c r="O68" s="580"/>
      <c r="P68" s="580"/>
    </row>
    <row r="69" spans="1:16" x14ac:dyDescent="0.2">
      <c r="A69" s="646" t="s">
        <v>346</v>
      </c>
      <c r="B69" s="645"/>
      <c r="C69" s="645"/>
      <c r="D69" s="645"/>
      <c r="E69" s="645"/>
      <c r="F69" s="645"/>
      <c r="G69" s="645"/>
      <c r="H69" s="645"/>
      <c r="I69" s="645"/>
      <c r="J69" s="645"/>
      <c r="K69" s="580">
        <v>10748</v>
      </c>
      <c r="L69" s="580"/>
      <c r="M69" s="580"/>
      <c r="N69" s="580"/>
      <c r="O69" s="580">
        <v>169.13</v>
      </c>
      <c r="P69" s="580">
        <v>1.06</v>
      </c>
    </row>
    <row r="70" spans="1:16" x14ac:dyDescent="0.2">
      <c r="A70" s="646" t="s">
        <v>466</v>
      </c>
      <c r="B70" s="645"/>
      <c r="C70" s="645"/>
      <c r="D70" s="645"/>
      <c r="E70" s="645"/>
      <c r="F70" s="645"/>
      <c r="G70" s="645"/>
      <c r="H70" s="645"/>
      <c r="I70" s="645"/>
      <c r="J70" s="645"/>
      <c r="K70" s="580"/>
      <c r="L70" s="580"/>
      <c r="M70" s="580"/>
      <c r="N70" s="580"/>
      <c r="O70" s="580"/>
      <c r="P70" s="580"/>
    </row>
    <row r="71" spans="1:16" x14ac:dyDescent="0.2">
      <c r="A71" s="646" t="s">
        <v>467</v>
      </c>
      <c r="B71" s="645"/>
      <c r="C71" s="645"/>
      <c r="D71" s="645"/>
      <c r="E71" s="645"/>
      <c r="F71" s="645"/>
      <c r="G71" s="645"/>
      <c r="H71" s="645"/>
      <c r="I71" s="645"/>
      <c r="J71" s="645"/>
      <c r="K71" s="580">
        <v>6437</v>
      </c>
      <c r="L71" s="580"/>
      <c r="M71" s="580"/>
      <c r="N71" s="580"/>
      <c r="O71" s="580"/>
      <c r="P71" s="580"/>
    </row>
    <row r="72" spans="1:16" x14ac:dyDescent="0.2">
      <c r="A72" s="646" t="s">
        <v>468</v>
      </c>
      <c r="B72" s="645"/>
      <c r="C72" s="645"/>
      <c r="D72" s="645"/>
      <c r="E72" s="645"/>
      <c r="F72" s="645"/>
      <c r="G72" s="645"/>
      <c r="H72" s="645"/>
      <c r="I72" s="645"/>
      <c r="J72" s="645"/>
      <c r="K72" s="580">
        <v>34</v>
      </c>
      <c r="L72" s="580"/>
      <c r="M72" s="580"/>
      <c r="N72" s="580"/>
      <c r="O72" s="580"/>
      <c r="P72" s="580"/>
    </row>
    <row r="73" spans="1:16" x14ac:dyDescent="0.2">
      <c r="A73" s="646" t="s">
        <v>469</v>
      </c>
      <c r="B73" s="645"/>
      <c r="C73" s="645"/>
      <c r="D73" s="645"/>
      <c r="E73" s="645"/>
      <c r="F73" s="645"/>
      <c r="G73" s="645"/>
      <c r="H73" s="645"/>
      <c r="I73" s="645"/>
      <c r="J73" s="645"/>
      <c r="K73" s="580">
        <v>1544</v>
      </c>
      <c r="L73" s="580"/>
      <c r="M73" s="580"/>
      <c r="N73" s="580"/>
      <c r="O73" s="580"/>
      <c r="P73" s="580"/>
    </row>
    <row r="74" spans="1:16" x14ac:dyDescent="0.2">
      <c r="A74" s="646" t="s">
        <v>470</v>
      </c>
      <c r="B74" s="645"/>
      <c r="C74" s="645"/>
      <c r="D74" s="645"/>
      <c r="E74" s="645"/>
      <c r="F74" s="645"/>
      <c r="G74" s="645"/>
      <c r="H74" s="645"/>
      <c r="I74" s="645"/>
      <c r="J74" s="645"/>
      <c r="K74" s="580">
        <v>1711</v>
      </c>
      <c r="L74" s="580"/>
      <c r="M74" s="580"/>
      <c r="N74" s="580"/>
      <c r="O74" s="580"/>
      <c r="P74" s="580"/>
    </row>
    <row r="75" spans="1:16" x14ac:dyDescent="0.2">
      <c r="A75" s="646" t="s">
        <v>471</v>
      </c>
      <c r="B75" s="645"/>
      <c r="C75" s="645"/>
      <c r="D75" s="645"/>
      <c r="E75" s="645"/>
      <c r="F75" s="645"/>
      <c r="G75" s="645"/>
      <c r="H75" s="645"/>
      <c r="I75" s="645"/>
      <c r="J75" s="645"/>
      <c r="K75" s="580">
        <v>1035</v>
      </c>
      <c r="L75" s="580"/>
      <c r="M75" s="580"/>
      <c r="N75" s="580"/>
      <c r="O75" s="580"/>
      <c r="P75" s="580"/>
    </row>
    <row r="76" spans="1:16" x14ac:dyDescent="0.2">
      <c r="A76" s="644" t="s">
        <v>2482</v>
      </c>
      <c r="B76" s="645"/>
      <c r="C76" s="645"/>
      <c r="D76" s="645"/>
      <c r="E76" s="645"/>
      <c r="F76" s="645"/>
      <c r="G76" s="645"/>
      <c r="H76" s="645"/>
      <c r="I76" s="645"/>
      <c r="J76" s="645"/>
      <c r="K76" s="582">
        <v>10748</v>
      </c>
      <c r="L76" s="580"/>
      <c r="M76" s="580"/>
      <c r="N76" s="580"/>
      <c r="O76" s="582">
        <v>169.13</v>
      </c>
      <c r="P76" s="582">
        <v>1.06</v>
      </c>
    </row>
    <row r="77" spans="1:16" x14ac:dyDescent="0.2">
      <c r="A77" s="647" t="s">
        <v>2858</v>
      </c>
      <c r="B77" s="645"/>
      <c r="C77" s="645"/>
      <c r="D77" s="645"/>
      <c r="E77" s="645"/>
      <c r="F77" s="645"/>
      <c r="G77" s="645"/>
      <c r="H77" s="645"/>
      <c r="I77" s="645"/>
      <c r="J77" s="645"/>
      <c r="K77" s="645"/>
      <c r="L77" s="645"/>
      <c r="M77" s="645"/>
      <c r="N77" s="645"/>
      <c r="O77" s="645"/>
      <c r="P77" s="645"/>
    </row>
    <row r="78" spans="1:16" ht="56.25" x14ac:dyDescent="0.2">
      <c r="A78" s="575">
        <v>15</v>
      </c>
      <c r="B78" s="576" t="s">
        <v>171</v>
      </c>
      <c r="C78" s="577" t="s">
        <v>999</v>
      </c>
      <c r="D78" s="578" t="s">
        <v>2859</v>
      </c>
      <c r="E78" s="579" t="s">
        <v>1001</v>
      </c>
      <c r="F78" s="580">
        <v>8.0000000000000002E-3</v>
      </c>
      <c r="G78" s="581">
        <v>1258.18</v>
      </c>
      <c r="H78" s="581">
        <v>1258.18</v>
      </c>
      <c r="I78" s="580"/>
      <c r="J78" s="580"/>
      <c r="K78" s="581">
        <v>10</v>
      </c>
      <c r="L78" s="581">
        <v>10</v>
      </c>
      <c r="M78" s="580"/>
      <c r="N78" s="580"/>
      <c r="O78" s="580" t="s">
        <v>2860</v>
      </c>
      <c r="P78" s="580" t="s">
        <v>107</v>
      </c>
    </row>
    <row r="79" spans="1:16" ht="67.5" x14ac:dyDescent="0.2">
      <c r="A79" s="575">
        <v>16</v>
      </c>
      <c r="B79" s="576" t="s">
        <v>174</v>
      </c>
      <c r="C79" s="577" t="s">
        <v>2861</v>
      </c>
      <c r="D79" s="578" t="s">
        <v>2862</v>
      </c>
      <c r="E79" s="579" t="s">
        <v>2354</v>
      </c>
      <c r="F79" s="580">
        <v>8.0000000000000002E-3</v>
      </c>
      <c r="G79" s="581">
        <v>51820.02</v>
      </c>
      <c r="H79" s="581">
        <v>5342.46</v>
      </c>
      <c r="I79" s="581">
        <v>1816.58</v>
      </c>
      <c r="J79" s="581">
        <v>262.91000000000003</v>
      </c>
      <c r="K79" s="581">
        <v>415</v>
      </c>
      <c r="L79" s="581">
        <v>43</v>
      </c>
      <c r="M79" s="581">
        <v>15</v>
      </c>
      <c r="N79" s="581">
        <v>2</v>
      </c>
      <c r="O79" s="580" t="s">
        <v>2863</v>
      </c>
      <c r="P79" s="580" t="s">
        <v>2864</v>
      </c>
    </row>
    <row r="80" spans="1:16" ht="22.5" x14ac:dyDescent="0.2">
      <c r="A80" s="575">
        <v>17</v>
      </c>
      <c r="B80" s="576" t="s">
        <v>295</v>
      </c>
      <c r="C80" s="577" t="s">
        <v>2865</v>
      </c>
      <c r="D80" s="578" t="s">
        <v>2866</v>
      </c>
      <c r="E80" s="579" t="s">
        <v>367</v>
      </c>
      <c r="F80" s="580">
        <v>-0.81599999999999995</v>
      </c>
      <c r="G80" s="581">
        <v>395.48</v>
      </c>
      <c r="H80" s="580"/>
      <c r="I80" s="580"/>
      <c r="J80" s="580"/>
      <c r="K80" s="581">
        <v>-323</v>
      </c>
      <c r="L80" s="580"/>
      <c r="M80" s="580"/>
      <c r="N80" s="580"/>
      <c r="O80" s="580" t="s">
        <v>107</v>
      </c>
      <c r="P80" s="580" t="s">
        <v>107</v>
      </c>
    </row>
    <row r="81" spans="1:16" ht="22.5" x14ac:dyDescent="0.2">
      <c r="A81" s="575">
        <v>18</v>
      </c>
      <c r="B81" s="576" t="s">
        <v>177</v>
      </c>
      <c r="C81" s="577" t="s">
        <v>2867</v>
      </c>
      <c r="D81" s="578" t="s">
        <v>2868</v>
      </c>
      <c r="E81" s="579" t="s">
        <v>367</v>
      </c>
      <c r="F81" s="580">
        <v>0.81599999999999995</v>
      </c>
      <c r="G81" s="581">
        <v>435.7</v>
      </c>
      <c r="H81" s="580"/>
      <c r="I81" s="580"/>
      <c r="J81" s="580"/>
      <c r="K81" s="581">
        <v>356</v>
      </c>
      <c r="L81" s="580"/>
      <c r="M81" s="580"/>
      <c r="N81" s="580"/>
      <c r="O81" s="580" t="s">
        <v>107</v>
      </c>
      <c r="P81" s="580" t="s">
        <v>107</v>
      </c>
    </row>
    <row r="82" spans="1:16" ht="45" x14ac:dyDescent="0.2">
      <c r="A82" s="575">
        <v>19</v>
      </c>
      <c r="B82" s="576" t="s">
        <v>183</v>
      </c>
      <c r="C82" s="577" t="s">
        <v>2869</v>
      </c>
      <c r="D82" s="578" t="s">
        <v>2870</v>
      </c>
      <c r="E82" s="579" t="s">
        <v>575</v>
      </c>
      <c r="F82" s="580">
        <v>2.9619999999999998E-3</v>
      </c>
      <c r="G82" s="581">
        <v>5580.43</v>
      </c>
      <c r="H82" s="580"/>
      <c r="I82" s="580"/>
      <c r="J82" s="580"/>
      <c r="K82" s="581">
        <v>17</v>
      </c>
      <c r="L82" s="580"/>
      <c r="M82" s="580"/>
      <c r="N82" s="580"/>
      <c r="O82" s="580" t="s">
        <v>107</v>
      </c>
      <c r="P82" s="580" t="s">
        <v>107</v>
      </c>
    </row>
    <row r="83" spans="1:16" ht="45" x14ac:dyDescent="0.2">
      <c r="A83" s="575">
        <v>20</v>
      </c>
      <c r="B83" s="576" t="s">
        <v>185</v>
      </c>
      <c r="C83" s="577" t="s">
        <v>2346</v>
      </c>
      <c r="D83" s="578" t="s">
        <v>2871</v>
      </c>
      <c r="E83" s="579" t="s">
        <v>2348</v>
      </c>
      <c r="F83" s="580">
        <v>3.9E-2</v>
      </c>
      <c r="G83" s="581">
        <v>1553.28</v>
      </c>
      <c r="H83" s="581">
        <v>67.61</v>
      </c>
      <c r="I83" s="581">
        <v>88.24</v>
      </c>
      <c r="J83" s="581">
        <v>9.6999999999999993</v>
      </c>
      <c r="K83" s="581">
        <v>61</v>
      </c>
      <c r="L83" s="581">
        <v>3</v>
      </c>
      <c r="M83" s="581">
        <v>3</v>
      </c>
      <c r="N83" s="580"/>
      <c r="O83" s="580" t="s">
        <v>2872</v>
      </c>
      <c r="P83" s="580" t="s">
        <v>2873</v>
      </c>
    </row>
    <row r="84" spans="1:16" ht="22.5" x14ac:dyDescent="0.2">
      <c r="A84" s="575">
        <v>21</v>
      </c>
      <c r="B84" s="576" t="s">
        <v>189</v>
      </c>
      <c r="C84" s="577" t="s">
        <v>2874</v>
      </c>
      <c r="D84" s="578" t="s">
        <v>2875</v>
      </c>
      <c r="E84" s="579" t="s">
        <v>99</v>
      </c>
      <c r="F84" s="580">
        <v>3.9E-2</v>
      </c>
      <c r="G84" s="581">
        <v>1952.89</v>
      </c>
      <c r="H84" s="581">
        <v>336.38</v>
      </c>
      <c r="I84" s="581">
        <v>224.48</v>
      </c>
      <c r="J84" s="581">
        <v>32.97</v>
      </c>
      <c r="K84" s="581">
        <v>76</v>
      </c>
      <c r="L84" s="581">
        <v>13</v>
      </c>
      <c r="M84" s="581">
        <v>9</v>
      </c>
      <c r="N84" s="581">
        <v>1</v>
      </c>
      <c r="O84" s="580" t="s">
        <v>2876</v>
      </c>
      <c r="P84" s="580" t="s">
        <v>2877</v>
      </c>
    </row>
    <row r="85" spans="1:16" ht="33.75" x14ac:dyDescent="0.2">
      <c r="A85" s="575">
        <v>22</v>
      </c>
      <c r="B85" s="576" t="s">
        <v>161</v>
      </c>
      <c r="C85" s="577" t="s">
        <v>2878</v>
      </c>
      <c r="D85" s="578" t="s">
        <v>2879</v>
      </c>
      <c r="E85" s="579" t="s">
        <v>99</v>
      </c>
      <c r="F85" s="580">
        <v>-7.8E-2</v>
      </c>
      <c r="G85" s="581">
        <v>246.91</v>
      </c>
      <c r="H85" s="581">
        <v>9.9</v>
      </c>
      <c r="I85" s="581">
        <v>6.43</v>
      </c>
      <c r="J85" s="581">
        <v>2.69</v>
      </c>
      <c r="K85" s="581">
        <v>-19</v>
      </c>
      <c r="L85" s="581">
        <v>-1</v>
      </c>
      <c r="M85" s="581">
        <v>-1</v>
      </c>
      <c r="N85" s="580"/>
      <c r="O85" s="580" t="s">
        <v>2880</v>
      </c>
      <c r="P85" s="580" t="s">
        <v>2881</v>
      </c>
    </row>
    <row r="86" spans="1:16" ht="22.5" x14ac:dyDescent="0.2">
      <c r="A86" s="575">
        <v>23</v>
      </c>
      <c r="B86" s="576" t="s">
        <v>300</v>
      </c>
      <c r="C86" s="577" t="s">
        <v>2882</v>
      </c>
      <c r="D86" s="578" t="s">
        <v>2883</v>
      </c>
      <c r="E86" s="579" t="s">
        <v>367</v>
      </c>
      <c r="F86" s="580">
        <v>-0.11934</v>
      </c>
      <c r="G86" s="581">
        <v>452.12</v>
      </c>
      <c r="H86" s="580"/>
      <c r="I86" s="580"/>
      <c r="J86" s="580"/>
      <c r="K86" s="581">
        <v>-54</v>
      </c>
      <c r="L86" s="580"/>
      <c r="M86" s="580"/>
      <c r="N86" s="580"/>
      <c r="O86" s="580" t="s">
        <v>107</v>
      </c>
      <c r="P86" s="580" t="s">
        <v>107</v>
      </c>
    </row>
    <row r="87" spans="1:16" ht="22.5" x14ac:dyDescent="0.2">
      <c r="A87" s="575">
        <v>24</v>
      </c>
      <c r="B87" s="576" t="s">
        <v>193</v>
      </c>
      <c r="C87" s="577" t="s">
        <v>2740</v>
      </c>
      <c r="D87" s="578" t="s">
        <v>2741</v>
      </c>
      <c r="E87" s="579" t="s">
        <v>367</v>
      </c>
      <c r="F87" s="580">
        <v>0.11934</v>
      </c>
      <c r="G87" s="581">
        <v>423.71</v>
      </c>
      <c r="H87" s="580"/>
      <c r="I87" s="580"/>
      <c r="J87" s="580"/>
      <c r="K87" s="581">
        <v>51</v>
      </c>
      <c r="L87" s="580"/>
      <c r="M87" s="580"/>
      <c r="N87" s="580"/>
      <c r="O87" s="580" t="s">
        <v>107</v>
      </c>
      <c r="P87" s="580" t="s">
        <v>107</v>
      </c>
    </row>
    <row r="88" spans="1:16" ht="22.5" x14ac:dyDescent="0.2">
      <c r="A88" s="575">
        <v>25</v>
      </c>
      <c r="B88" s="576" t="s">
        <v>307</v>
      </c>
      <c r="C88" s="577" t="s">
        <v>2882</v>
      </c>
      <c r="D88" s="578" t="s">
        <v>2883</v>
      </c>
      <c r="E88" s="579" t="s">
        <v>367</v>
      </c>
      <c r="F88" s="580">
        <v>-3.9780000000000003E-2</v>
      </c>
      <c r="G88" s="581">
        <v>452.12</v>
      </c>
      <c r="H88" s="580"/>
      <c r="I88" s="580"/>
      <c r="J88" s="580"/>
      <c r="K88" s="581">
        <v>-18</v>
      </c>
      <c r="L88" s="580"/>
      <c r="M88" s="580"/>
      <c r="N88" s="580"/>
      <c r="O88" s="580" t="s">
        <v>107</v>
      </c>
      <c r="P88" s="580" t="s">
        <v>107</v>
      </c>
    </row>
    <row r="89" spans="1:16" ht="22.5" x14ac:dyDescent="0.2">
      <c r="A89" s="575">
        <v>26</v>
      </c>
      <c r="B89" s="576" t="s">
        <v>310</v>
      </c>
      <c r="C89" s="577" t="s">
        <v>2740</v>
      </c>
      <c r="D89" s="578" t="s">
        <v>2741</v>
      </c>
      <c r="E89" s="579" t="s">
        <v>367</v>
      </c>
      <c r="F89" s="580">
        <v>-3.9780000000000003E-2</v>
      </c>
      <c r="G89" s="581">
        <v>423.71</v>
      </c>
      <c r="H89" s="580"/>
      <c r="I89" s="580"/>
      <c r="J89" s="580"/>
      <c r="K89" s="581">
        <v>-17</v>
      </c>
      <c r="L89" s="580"/>
      <c r="M89" s="580"/>
      <c r="N89" s="580"/>
      <c r="O89" s="580" t="s">
        <v>107</v>
      </c>
      <c r="P89" s="580" t="s">
        <v>107</v>
      </c>
    </row>
    <row r="90" spans="1:16" ht="22.5" x14ac:dyDescent="0.2">
      <c r="A90" s="575">
        <v>27</v>
      </c>
      <c r="B90" s="576" t="s">
        <v>196</v>
      </c>
      <c r="C90" s="577" t="s">
        <v>2742</v>
      </c>
      <c r="D90" s="578" t="s">
        <v>2884</v>
      </c>
      <c r="E90" s="579" t="s">
        <v>569</v>
      </c>
      <c r="F90" s="580">
        <v>7.8399999999999997E-3</v>
      </c>
      <c r="G90" s="581">
        <v>8830.9500000000007</v>
      </c>
      <c r="H90" s="581">
        <v>2050.29</v>
      </c>
      <c r="I90" s="581">
        <v>35.049999999999997</v>
      </c>
      <c r="J90" s="581">
        <v>2.13</v>
      </c>
      <c r="K90" s="581">
        <v>69</v>
      </c>
      <c r="L90" s="581">
        <v>16</v>
      </c>
      <c r="M90" s="580"/>
      <c r="N90" s="580"/>
      <c r="O90" s="580" t="s">
        <v>2885</v>
      </c>
      <c r="P90" s="580" t="s">
        <v>2886</v>
      </c>
    </row>
    <row r="91" spans="1:16" ht="45" x14ac:dyDescent="0.2">
      <c r="A91" s="575">
        <v>28</v>
      </c>
      <c r="B91" s="576" t="s">
        <v>2887</v>
      </c>
      <c r="C91" s="577" t="s">
        <v>2888</v>
      </c>
      <c r="D91" s="578" t="s">
        <v>2889</v>
      </c>
      <c r="E91" s="579" t="s">
        <v>620</v>
      </c>
      <c r="F91" s="580">
        <v>0.21360000000000001</v>
      </c>
      <c r="G91" s="581">
        <v>404.98</v>
      </c>
      <c r="H91" s="581">
        <v>100.72</v>
      </c>
      <c r="I91" s="581">
        <v>259.76</v>
      </c>
      <c r="J91" s="581">
        <v>27.26</v>
      </c>
      <c r="K91" s="581">
        <v>87</v>
      </c>
      <c r="L91" s="581">
        <v>22</v>
      </c>
      <c r="M91" s="581">
        <v>55</v>
      </c>
      <c r="N91" s="581">
        <v>6</v>
      </c>
      <c r="O91" s="580" t="s">
        <v>2890</v>
      </c>
      <c r="P91" s="580" t="s">
        <v>2891</v>
      </c>
    </row>
    <row r="92" spans="1:16" ht="33.75" x14ac:dyDescent="0.2">
      <c r="A92" s="575">
        <v>29</v>
      </c>
      <c r="B92" s="576" t="s">
        <v>2887</v>
      </c>
      <c r="C92" s="577" t="s">
        <v>2892</v>
      </c>
      <c r="D92" s="578" t="s">
        <v>2893</v>
      </c>
      <c r="E92" s="579" t="s">
        <v>1014</v>
      </c>
      <c r="F92" s="580">
        <v>9.6</v>
      </c>
      <c r="G92" s="581">
        <v>133.57</v>
      </c>
      <c r="H92" s="580"/>
      <c r="I92" s="580"/>
      <c r="J92" s="580"/>
      <c r="K92" s="581">
        <v>1282</v>
      </c>
      <c r="L92" s="580"/>
      <c r="M92" s="580"/>
      <c r="N92" s="580"/>
      <c r="O92" s="580" t="s">
        <v>107</v>
      </c>
      <c r="P92" s="580" t="s">
        <v>107</v>
      </c>
    </row>
    <row r="93" spans="1:16" ht="33.75" x14ac:dyDescent="0.2">
      <c r="A93" s="575">
        <v>30</v>
      </c>
      <c r="B93" s="576" t="s">
        <v>2887</v>
      </c>
      <c r="C93" s="577" t="s">
        <v>2894</v>
      </c>
      <c r="D93" s="578" t="s">
        <v>2895</v>
      </c>
      <c r="E93" s="579" t="s">
        <v>620</v>
      </c>
      <c r="F93" s="580">
        <v>2.0199999999999999E-2</v>
      </c>
      <c r="G93" s="581">
        <v>525.54</v>
      </c>
      <c r="H93" s="581">
        <v>144.63999999999999</v>
      </c>
      <c r="I93" s="581">
        <v>286.14</v>
      </c>
      <c r="J93" s="581">
        <v>23.56</v>
      </c>
      <c r="K93" s="581">
        <v>11</v>
      </c>
      <c r="L93" s="581">
        <v>3</v>
      </c>
      <c r="M93" s="581">
        <v>6</v>
      </c>
      <c r="N93" s="580"/>
      <c r="O93" s="580" t="s">
        <v>2896</v>
      </c>
      <c r="P93" s="580" t="s">
        <v>2897</v>
      </c>
    </row>
    <row r="94" spans="1:16" ht="33.75" x14ac:dyDescent="0.2">
      <c r="A94" s="575">
        <v>31</v>
      </c>
      <c r="B94" s="576" t="s">
        <v>2887</v>
      </c>
      <c r="C94" s="577" t="s">
        <v>2898</v>
      </c>
      <c r="D94" s="578" t="s">
        <v>2899</v>
      </c>
      <c r="E94" s="579" t="s">
        <v>1014</v>
      </c>
      <c r="F94" s="580">
        <v>3</v>
      </c>
      <c r="G94" s="581">
        <v>54.5</v>
      </c>
      <c r="H94" s="580"/>
      <c r="I94" s="580"/>
      <c r="J94" s="580"/>
      <c r="K94" s="581">
        <v>164</v>
      </c>
      <c r="L94" s="580"/>
      <c r="M94" s="580"/>
      <c r="N94" s="580"/>
      <c r="O94" s="580" t="s">
        <v>107</v>
      </c>
      <c r="P94" s="580" t="s">
        <v>107</v>
      </c>
    </row>
    <row r="95" spans="1:16" ht="33.75" x14ac:dyDescent="0.2">
      <c r="A95" s="575">
        <v>32</v>
      </c>
      <c r="B95" s="576" t="s">
        <v>2887</v>
      </c>
      <c r="C95" s="577" t="s">
        <v>2900</v>
      </c>
      <c r="D95" s="578" t="s">
        <v>2901</v>
      </c>
      <c r="E95" s="579" t="s">
        <v>620</v>
      </c>
      <c r="F95" s="580">
        <v>0.13417999999999999</v>
      </c>
      <c r="G95" s="581">
        <v>7897.86</v>
      </c>
      <c r="H95" s="581">
        <v>1209.5999999999999</v>
      </c>
      <c r="I95" s="581">
        <v>420.27</v>
      </c>
      <c r="J95" s="581">
        <v>15.95</v>
      </c>
      <c r="K95" s="581">
        <v>1060</v>
      </c>
      <c r="L95" s="581">
        <v>162</v>
      </c>
      <c r="M95" s="581">
        <v>56</v>
      </c>
      <c r="N95" s="581">
        <v>2</v>
      </c>
      <c r="O95" s="580" t="s">
        <v>2902</v>
      </c>
      <c r="P95" s="580" t="s">
        <v>2903</v>
      </c>
    </row>
    <row r="96" spans="1:16" ht="22.5" x14ac:dyDescent="0.2">
      <c r="A96" s="575">
        <v>33</v>
      </c>
      <c r="B96" s="576" t="s">
        <v>2887</v>
      </c>
      <c r="C96" s="577" t="s">
        <v>2904</v>
      </c>
      <c r="D96" s="578" t="s">
        <v>2905</v>
      </c>
      <c r="E96" s="579" t="s">
        <v>575</v>
      </c>
      <c r="F96" s="580">
        <v>-0.13847000000000001</v>
      </c>
      <c r="G96" s="581">
        <v>5770.51</v>
      </c>
      <c r="H96" s="580"/>
      <c r="I96" s="580"/>
      <c r="J96" s="580"/>
      <c r="K96" s="581">
        <v>-799</v>
      </c>
      <c r="L96" s="580"/>
      <c r="M96" s="580"/>
      <c r="N96" s="580"/>
      <c r="O96" s="580" t="s">
        <v>107</v>
      </c>
      <c r="P96" s="580" t="s">
        <v>107</v>
      </c>
    </row>
    <row r="97" spans="1:16" ht="45" x14ac:dyDescent="0.2">
      <c r="A97" s="575">
        <v>34</v>
      </c>
      <c r="B97" s="576" t="s">
        <v>2887</v>
      </c>
      <c r="C97" s="577" t="s">
        <v>2888</v>
      </c>
      <c r="D97" s="578" t="s">
        <v>2889</v>
      </c>
      <c r="E97" s="579" t="s">
        <v>620</v>
      </c>
      <c r="F97" s="580">
        <v>0.13417999999999999</v>
      </c>
      <c r="G97" s="581">
        <v>404.98</v>
      </c>
      <c r="H97" s="581">
        <v>100.72</v>
      </c>
      <c r="I97" s="581">
        <v>259.76</v>
      </c>
      <c r="J97" s="581">
        <v>27.26</v>
      </c>
      <c r="K97" s="581">
        <v>54</v>
      </c>
      <c r="L97" s="581">
        <v>14</v>
      </c>
      <c r="M97" s="581">
        <v>35</v>
      </c>
      <c r="N97" s="581">
        <v>4</v>
      </c>
      <c r="O97" s="580" t="s">
        <v>2906</v>
      </c>
      <c r="P97" s="580" t="s">
        <v>2907</v>
      </c>
    </row>
    <row r="98" spans="1:16" ht="33.75" x14ac:dyDescent="0.2">
      <c r="A98" s="575">
        <v>35</v>
      </c>
      <c r="B98" s="576" t="s">
        <v>2887</v>
      </c>
      <c r="C98" s="577" t="s">
        <v>2908</v>
      </c>
      <c r="D98" s="578" t="s">
        <v>2909</v>
      </c>
      <c r="E98" s="579" t="s">
        <v>1014</v>
      </c>
      <c r="F98" s="580">
        <v>36.4</v>
      </c>
      <c r="G98" s="581">
        <v>22.83</v>
      </c>
      <c r="H98" s="580"/>
      <c r="I98" s="580"/>
      <c r="J98" s="580"/>
      <c r="K98" s="581">
        <v>831</v>
      </c>
      <c r="L98" s="580"/>
      <c r="M98" s="580"/>
      <c r="N98" s="580"/>
      <c r="O98" s="580" t="s">
        <v>107</v>
      </c>
      <c r="P98" s="580" t="s">
        <v>107</v>
      </c>
    </row>
    <row r="99" spans="1:16" ht="33.75" x14ac:dyDescent="0.2">
      <c r="A99" s="575">
        <v>36</v>
      </c>
      <c r="B99" s="576" t="s">
        <v>313</v>
      </c>
      <c r="C99" s="577" t="s">
        <v>2910</v>
      </c>
      <c r="D99" s="578" t="s">
        <v>2911</v>
      </c>
      <c r="E99" s="579" t="s">
        <v>1014</v>
      </c>
      <c r="F99" s="580">
        <v>18.8</v>
      </c>
      <c r="G99" s="581">
        <v>10.47</v>
      </c>
      <c r="H99" s="580"/>
      <c r="I99" s="580"/>
      <c r="J99" s="580"/>
      <c r="K99" s="581">
        <v>197</v>
      </c>
      <c r="L99" s="580"/>
      <c r="M99" s="580"/>
      <c r="N99" s="580"/>
      <c r="O99" s="580" t="s">
        <v>107</v>
      </c>
      <c r="P99" s="580" t="s">
        <v>107</v>
      </c>
    </row>
    <row r="100" spans="1:16" ht="45" x14ac:dyDescent="0.2">
      <c r="A100" s="575">
        <v>37</v>
      </c>
      <c r="B100" s="576" t="s">
        <v>2887</v>
      </c>
      <c r="C100" s="577" t="s">
        <v>2912</v>
      </c>
      <c r="D100" s="578" t="s">
        <v>2913</v>
      </c>
      <c r="E100" s="579" t="s">
        <v>929</v>
      </c>
      <c r="F100" s="580">
        <v>0.48</v>
      </c>
      <c r="G100" s="581">
        <v>59.45</v>
      </c>
      <c r="H100" s="581">
        <v>49.03</v>
      </c>
      <c r="I100" s="581">
        <v>10.42</v>
      </c>
      <c r="J100" s="580"/>
      <c r="K100" s="581">
        <v>29</v>
      </c>
      <c r="L100" s="581">
        <v>24</v>
      </c>
      <c r="M100" s="581">
        <v>5</v>
      </c>
      <c r="N100" s="580"/>
      <c r="O100" s="580" t="s">
        <v>2914</v>
      </c>
      <c r="P100" s="580" t="s">
        <v>107</v>
      </c>
    </row>
    <row r="101" spans="1:16" ht="22.5" x14ac:dyDescent="0.2">
      <c r="A101" s="575">
        <v>38</v>
      </c>
      <c r="B101" s="576" t="s">
        <v>2887</v>
      </c>
      <c r="C101" s="577" t="s">
        <v>2915</v>
      </c>
      <c r="D101" s="578" t="s">
        <v>2916</v>
      </c>
      <c r="E101" s="579" t="s">
        <v>761</v>
      </c>
      <c r="F101" s="580">
        <v>0.48</v>
      </c>
      <c r="G101" s="581">
        <v>319.04000000000002</v>
      </c>
      <c r="H101" s="580"/>
      <c r="I101" s="580"/>
      <c r="J101" s="580"/>
      <c r="K101" s="581">
        <v>153</v>
      </c>
      <c r="L101" s="580"/>
      <c r="M101" s="580"/>
      <c r="N101" s="580"/>
      <c r="O101" s="580" t="s">
        <v>107</v>
      </c>
      <c r="P101" s="580" t="s">
        <v>107</v>
      </c>
    </row>
    <row r="102" spans="1:16" ht="56.25" x14ac:dyDescent="0.2">
      <c r="A102" s="575">
        <v>39</v>
      </c>
      <c r="B102" s="576" t="s">
        <v>2887</v>
      </c>
      <c r="C102" s="577" t="s">
        <v>2128</v>
      </c>
      <c r="D102" s="578" t="s">
        <v>2129</v>
      </c>
      <c r="E102" s="579" t="s">
        <v>877</v>
      </c>
      <c r="F102" s="580">
        <v>0.10100000000000001</v>
      </c>
      <c r="G102" s="581">
        <v>342.73</v>
      </c>
      <c r="H102" s="581">
        <v>59.21</v>
      </c>
      <c r="I102" s="581">
        <v>9.49</v>
      </c>
      <c r="J102" s="581">
        <v>0.11</v>
      </c>
      <c r="K102" s="581">
        <v>35</v>
      </c>
      <c r="L102" s="581">
        <v>6</v>
      </c>
      <c r="M102" s="581">
        <v>1</v>
      </c>
      <c r="N102" s="580"/>
      <c r="O102" s="580" t="s">
        <v>2917</v>
      </c>
      <c r="P102" s="580" t="s">
        <v>1457</v>
      </c>
    </row>
    <row r="103" spans="1:16" ht="56.25" x14ac:dyDescent="0.2">
      <c r="A103" s="575">
        <v>40</v>
      </c>
      <c r="B103" s="576" t="s">
        <v>315</v>
      </c>
      <c r="C103" s="577" t="s">
        <v>2131</v>
      </c>
      <c r="D103" s="578" t="s">
        <v>2132</v>
      </c>
      <c r="E103" s="579" t="s">
        <v>877</v>
      </c>
      <c r="F103" s="580">
        <v>0.10100000000000001</v>
      </c>
      <c r="G103" s="581">
        <v>350.65</v>
      </c>
      <c r="H103" s="581">
        <v>36.39</v>
      </c>
      <c r="I103" s="581">
        <v>6.28</v>
      </c>
      <c r="J103" s="581">
        <v>0.11</v>
      </c>
      <c r="K103" s="581">
        <v>35</v>
      </c>
      <c r="L103" s="581">
        <v>4</v>
      </c>
      <c r="M103" s="581">
        <v>1</v>
      </c>
      <c r="N103" s="580"/>
      <c r="O103" s="580" t="s">
        <v>2133</v>
      </c>
      <c r="P103" s="580" t="s">
        <v>1457</v>
      </c>
    </row>
    <row r="104" spans="1:16" ht="33.75" x14ac:dyDescent="0.2">
      <c r="A104" s="575">
        <v>41</v>
      </c>
      <c r="B104" s="576" t="s">
        <v>2887</v>
      </c>
      <c r="C104" s="577" t="s">
        <v>754</v>
      </c>
      <c r="D104" s="578" t="s">
        <v>755</v>
      </c>
      <c r="E104" s="579" t="s">
        <v>99</v>
      </c>
      <c r="F104" s="580">
        <v>0.05</v>
      </c>
      <c r="G104" s="581">
        <v>960.97</v>
      </c>
      <c r="H104" s="581">
        <v>325.18</v>
      </c>
      <c r="I104" s="581">
        <v>482.38</v>
      </c>
      <c r="J104" s="581">
        <v>39.28</v>
      </c>
      <c r="K104" s="581">
        <v>48</v>
      </c>
      <c r="L104" s="581">
        <v>16</v>
      </c>
      <c r="M104" s="581">
        <v>24</v>
      </c>
      <c r="N104" s="581">
        <v>2</v>
      </c>
      <c r="O104" s="580" t="s">
        <v>2918</v>
      </c>
      <c r="P104" s="580" t="s">
        <v>2919</v>
      </c>
    </row>
    <row r="105" spans="1:16" ht="22.5" x14ac:dyDescent="0.2">
      <c r="A105" s="575">
        <v>42</v>
      </c>
      <c r="B105" s="576" t="s">
        <v>2887</v>
      </c>
      <c r="C105" s="577" t="s">
        <v>2920</v>
      </c>
      <c r="D105" s="578" t="s">
        <v>2921</v>
      </c>
      <c r="E105" s="579" t="s">
        <v>424</v>
      </c>
      <c r="F105" s="580">
        <v>5</v>
      </c>
      <c r="G105" s="581">
        <v>51.4</v>
      </c>
      <c r="H105" s="580"/>
      <c r="I105" s="580"/>
      <c r="J105" s="580"/>
      <c r="K105" s="581">
        <v>257</v>
      </c>
      <c r="L105" s="580"/>
      <c r="M105" s="580"/>
      <c r="N105" s="580"/>
      <c r="O105" s="580" t="s">
        <v>107</v>
      </c>
      <c r="P105" s="580" t="s">
        <v>107</v>
      </c>
    </row>
    <row r="106" spans="1:16" ht="22.5" x14ac:dyDescent="0.2">
      <c r="A106" s="575">
        <v>43</v>
      </c>
      <c r="B106" s="576" t="s">
        <v>2887</v>
      </c>
      <c r="C106" s="577" t="s">
        <v>2800</v>
      </c>
      <c r="D106" s="578" t="s">
        <v>2801</v>
      </c>
      <c r="E106" s="579" t="s">
        <v>525</v>
      </c>
      <c r="F106" s="580">
        <v>40</v>
      </c>
      <c r="G106" s="581">
        <v>0.2</v>
      </c>
      <c r="H106" s="580"/>
      <c r="I106" s="580"/>
      <c r="J106" s="580"/>
      <c r="K106" s="581">
        <v>8</v>
      </c>
      <c r="L106" s="580"/>
      <c r="M106" s="580"/>
      <c r="N106" s="580"/>
      <c r="O106" s="580" t="s">
        <v>107</v>
      </c>
      <c r="P106" s="580" t="s">
        <v>107</v>
      </c>
    </row>
    <row r="107" spans="1:16" x14ac:dyDescent="0.2">
      <c r="A107" s="646" t="s">
        <v>460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580">
        <v>4076</v>
      </c>
      <c r="L107" s="580">
        <v>335</v>
      </c>
      <c r="M107" s="580">
        <v>209</v>
      </c>
      <c r="N107" s="580">
        <v>17</v>
      </c>
      <c r="O107" s="580">
        <v>34.909999999999997</v>
      </c>
      <c r="P107" s="580">
        <v>1.29</v>
      </c>
    </row>
    <row r="108" spans="1:16" x14ac:dyDescent="0.2">
      <c r="A108" s="646" t="s">
        <v>461</v>
      </c>
      <c r="B108" s="645"/>
      <c r="C108" s="645"/>
      <c r="D108" s="645"/>
      <c r="E108" s="645"/>
      <c r="F108" s="645"/>
      <c r="G108" s="645"/>
      <c r="H108" s="645"/>
      <c r="I108" s="645"/>
      <c r="J108" s="645"/>
      <c r="K108" s="580">
        <v>281</v>
      </c>
      <c r="L108" s="580"/>
      <c r="M108" s="580"/>
      <c r="N108" s="580"/>
      <c r="O108" s="580"/>
      <c r="P108" s="580"/>
    </row>
    <row r="109" spans="1:16" x14ac:dyDescent="0.2">
      <c r="A109" s="646" t="s">
        <v>462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580">
        <v>123</v>
      </c>
      <c r="L109" s="580"/>
      <c r="M109" s="580"/>
      <c r="N109" s="580"/>
      <c r="O109" s="580"/>
      <c r="P109" s="580"/>
    </row>
    <row r="110" spans="1:16" x14ac:dyDescent="0.2">
      <c r="A110" s="644" t="s">
        <v>2922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580"/>
      <c r="L110" s="580"/>
      <c r="M110" s="580"/>
      <c r="N110" s="580"/>
      <c r="O110" s="580"/>
      <c r="P110" s="580"/>
    </row>
    <row r="111" spans="1:16" x14ac:dyDescent="0.2">
      <c r="A111" s="646" t="s">
        <v>2640</v>
      </c>
      <c r="B111" s="645"/>
      <c r="C111" s="645"/>
      <c r="D111" s="645"/>
      <c r="E111" s="645"/>
      <c r="F111" s="645"/>
      <c r="G111" s="645"/>
      <c r="H111" s="645"/>
      <c r="I111" s="645"/>
      <c r="J111" s="645"/>
      <c r="K111" s="580">
        <v>4111</v>
      </c>
      <c r="L111" s="580"/>
      <c r="M111" s="580"/>
      <c r="N111" s="580"/>
      <c r="O111" s="580">
        <v>18.809999999999999</v>
      </c>
      <c r="P111" s="580">
        <v>1.1100000000000001</v>
      </c>
    </row>
    <row r="112" spans="1:16" x14ac:dyDescent="0.2">
      <c r="A112" s="646" t="s">
        <v>2641</v>
      </c>
      <c r="B112" s="645"/>
      <c r="C112" s="645"/>
      <c r="D112" s="645"/>
      <c r="E112" s="645"/>
      <c r="F112" s="645"/>
      <c r="G112" s="645"/>
      <c r="H112" s="645"/>
      <c r="I112" s="645"/>
      <c r="J112" s="645"/>
      <c r="K112" s="580">
        <v>369</v>
      </c>
      <c r="L112" s="580"/>
      <c r="M112" s="580"/>
      <c r="N112" s="580"/>
      <c r="O112" s="580">
        <v>16.100000000000001</v>
      </c>
      <c r="P112" s="580">
        <v>0.18</v>
      </c>
    </row>
    <row r="113" spans="1:16" x14ac:dyDescent="0.2">
      <c r="A113" s="646" t="s">
        <v>346</v>
      </c>
      <c r="B113" s="645"/>
      <c r="C113" s="645"/>
      <c r="D113" s="645"/>
      <c r="E113" s="645"/>
      <c r="F113" s="645"/>
      <c r="G113" s="645"/>
      <c r="H113" s="645"/>
      <c r="I113" s="645"/>
      <c r="J113" s="645"/>
      <c r="K113" s="580">
        <v>4480</v>
      </c>
      <c r="L113" s="580"/>
      <c r="M113" s="580"/>
      <c r="N113" s="580"/>
      <c r="O113" s="580">
        <v>34.909999999999997</v>
      </c>
      <c r="P113" s="580">
        <v>1.29</v>
      </c>
    </row>
    <row r="114" spans="1:16" x14ac:dyDescent="0.2">
      <c r="A114" s="646" t="s">
        <v>466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580"/>
      <c r="L114" s="580"/>
      <c r="M114" s="580"/>
      <c r="N114" s="580"/>
      <c r="O114" s="580"/>
      <c r="P114" s="580"/>
    </row>
    <row r="115" spans="1:16" x14ac:dyDescent="0.2">
      <c r="A115" s="646" t="s">
        <v>467</v>
      </c>
      <c r="B115" s="645"/>
      <c r="C115" s="645"/>
      <c r="D115" s="645"/>
      <c r="E115" s="645"/>
      <c r="F115" s="645"/>
      <c r="G115" s="645"/>
      <c r="H115" s="645"/>
      <c r="I115" s="645"/>
      <c r="J115" s="645"/>
      <c r="K115" s="580">
        <v>3532</v>
      </c>
      <c r="L115" s="580"/>
      <c r="M115" s="580"/>
      <c r="N115" s="580"/>
      <c r="O115" s="580"/>
      <c r="P115" s="580"/>
    </row>
    <row r="116" spans="1:16" x14ac:dyDescent="0.2">
      <c r="A116" s="646" t="s">
        <v>468</v>
      </c>
      <c r="B116" s="645"/>
      <c r="C116" s="645"/>
      <c r="D116" s="645"/>
      <c r="E116" s="645"/>
      <c r="F116" s="645"/>
      <c r="G116" s="645"/>
      <c r="H116" s="645"/>
      <c r="I116" s="645"/>
      <c r="J116" s="645"/>
      <c r="K116" s="580">
        <v>209</v>
      </c>
      <c r="L116" s="580"/>
      <c r="M116" s="580"/>
      <c r="N116" s="580"/>
      <c r="O116" s="580"/>
      <c r="P116" s="580"/>
    </row>
    <row r="117" spans="1:16" x14ac:dyDescent="0.2">
      <c r="A117" s="646" t="s">
        <v>469</v>
      </c>
      <c r="B117" s="645"/>
      <c r="C117" s="645"/>
      <c r="D117" s="645"/>
      <c r="E117" s="645"/>
      <c r="F117" s="645"/>
      <c r="G117" s="645"/>
      <c r="H117" s="645"/>
      <c r="I117" s="645"/>
      <c r="J117" s="645"/>
      <c r="K117" s="580">
        <v>352</v>
      </c>
      <c r="L117" s="580"/>
      <c r="M117" s="580"/>
      <c r="N117" s="580"/>
      <c r="O117" s="580"/>
      <c r="P117" s="580"/>
    </row>
    <row r="118" spans="1:16" x14ac:dyDescent="0.2">
      <c r="A118" s="646" t="s">
        <v>470</v>
      </c>
      <c r="B118" s="645"/>
      <c r="C118" s="645"/>
      <c r="D118" s="645"/>
      <c r="E118" s="645"/>
      <c r="F118" s="645"/>
      <c r="G118" s="645"/>
      <c r="H118" s="645"/>
      <c r="I118" s="645"/>
      <c r="J118" s="645"/>
      <c r="K118" s="580">
        <v>281</v>
      </c>
      <c r="L118" s="580"/>
      <c r="M118" s="580"/>
      <c r="N118" s="580"/>
      <c r="O118" s="580"/>
      <c r="P118" s="580"/>
    </row>
    <row r="119" spans="1:16" x14ac:dyDescent="0.2">
      <c r="A119" s="646" t="s">
        <v>471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580">
        <v>123</v>
      </c>
      <c r="L119" s="580"/>
      <c r="M119" s="580"/>
      <c r="N119" s="580"/>
      <c r="O119" s="580"/>
      <c r="P119" s="580"/>
    </row>
    <row r="120" spans="1:16" x14ac:dyDescent="0.2">
      <c r="A120" s="644" t="s">
        <v>2923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582">
        <v>4480</v>
      </c>
      <c r="L120" s="580"/>
      <c r="M120" s="580"/>
      <c r="N120" s="580"/>
      <c r="O120" s="582">
        <v>34.909999999999997</v>
      </c>
      <c r="P120" s="582">
        <v>1.29</v>
      </c>
    </row>
    <row r="121" spans="1:16" x14ac:dyDescent="0.2">
      <c r="A121" s="647" t="s">
        <v>2924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645"/>
      <c r="L121" s="645"/>
      <c r="M121" s="645"/>
      <c r="N121" s="645"/>
      <c r="O121" s="645"/>
      <c r="P121" s="645"/>
    </row>
    <row r="122" spans="1:16" ht="33.75" x14ac:dyDescent="0.2">
      <c r="A122" s="575">
        <v>44</v>
      </c>
      <c r="B122" s="576" t="s">
        <v>198</v>
      </c>
      <c r="C122" s="577" t="s">
        <v>2900</v>
      </c>
      <c r="D122" s="578" t="s">
        <v>2925</v>
      </c>
      <c r="E122" s="579" t="s">
        <v>620</v>
      </c>
      <c r="F122" s="580">
        <v>8.1009999999999999E-2</v>
      </c>
      <c r="G122" s="581">
        <v>7897.86</v>
      </c>
      <c r="H122" s="581">
        <v>1209.5999999999999</v>
      </c>
      <c r="I122" s="581">
        <v>420.27</v>
      </c>
      <c r="J122" s="581">
        <v>15.95</v>
      </c>
      <c r="K122" s="581">
        <v>640</v>
      </c>
      <c r="L122" s="581">
        <v>98</v>
      </c>
      <c r="M122" s="581">
        <v>34</v>
      </c>
      <c r="N122" s="581">
        <v>1</v>
      </c>
      <c r="O122" s="580" t="s">
        <v>2926</v>
      </c>
      <c r="P122" s="580" t="s">
        <v>2927</v>
      </c>
    </row>
    <row r="123" spans="1:16" ht="22.5" x14ac:dyDescent="0.2">
      <c r="A123" s="575">
        <v>45</v>
      </c>
      <c r="B123" s="576" t="s">
        <v>201</v>
      </c>
      <c r="C123" s="577" t="s">
        <v>2928</v>
      </c>
      <c r="D123" s="578" t="s">
        <v>2905</v>
      </c>
      <c r="E123" s="579" t="s">
        <v>575</v>
      </c>
      <c r="F123" s="580">
        <v>-8.3599999999999994E-2</v>
      </c>
      <c r="G123" s="581">
        <v>5770.51</v>
      </c>
      <c r="H123" s="580"/>
      <c r="I123" s="580"/>
      <c r="J123" s="580"/>
      <c r="K123" s="581">
        <v>-482</v>
      </c>
      <c r="L123" s="580"/>
      <c r="M123" s="580"/>
      <c r="N123" s="580"/>
      <c r="O123" s="580" t="s">
        <v>107</v>
      </c>
      <c r="P123" s="580" t="s">
        <v>107</v>
      </c>
    </row>
    <row r="124" spans="1:16" ht="33.75" x14ac:dyDescent="0.2">
      <c r="A124" s="575">
        <v>46</v>
      </c>
      <c r="B124" s="576" t="s">
        <v>234</v>
      </c>
      <c r="C124" s="577" t="s">
        <v>2888</v>
      </c>
      <c r="D124" s="578" t="s">
        <v>2929</v>
      </c>
      <c r="E124" s="579" t="s">
        <v>620</v>
      </c>
      <c r="F124" s="580">
        <v>8.1009999999999999E-2</v>
      </c>
      <c r="G124" s="581">
        <v>404.98</v>
      </c>
      <c r="H124" s="581">
        <v>100.72</v>
      </c>
      <c r="I124" s="581">
        <v>259.76</v>
      </c>
      <c r="J124" s="581">
        <v>27.26</v>
      </c>
      <c r="K124" s="581">
        <v>33</v>
      </c>
      <c r="L124" s="581">
        <v>8</v>
      </c>
      <c r="M124" s="581">
        <v>21</v>
      </c>
      <c r="N124" s="581">
        <v>2</v>
      </c>
      <c r="O124" s="580" t="s">
        <v>2930</v>
      </c>
      <c r="P124" s="580" t="s">
        <v>2931</v>
      </c>
    </row>
    <row r="125" spans="1:16" ht="33.75" x14ac:dyDescent="0.2">
      <c r="A125" s="575">
        <v>47</v>
      </c>
      <c r="B125" s="576" t="s">
        <v>236</v>
      </c>
      <c r="C125" s="577" t="s">
        <v>2910</v>
      </c>
      <c r="D125" s="578" t="s">
        <v>2911</v>
      </c>
      <c r="E125" s="579" t="s">
        <v>1014</v>
      </c>
      <c r="F125" s="580">
        <v>62.8</v>
      </c>
      <c r="G125" s="581">
        <v>10.47</v>
      </c>
      <c r="H125" s="580"/>
      <c r="I125" s="580"/>
      <c r="J125" s="580"/>
      <c r="K125" s="581">
        <v>658</v>
      </c>
      <c r="L125" s="580"/>
      <c r="M125" s="580"/>
      <c r="N125" s="580"/>
      <c r="O125" s="580" t="s">
        <v>107</v>
      </c>
      <c r="P125" s="580" t="s">
        <v>107</v>
      </c>
    </row>
    <row r="126" spans="1:16" ht="45" x14ac:dyDescent="0.2">
      <c r="A126" s="575">
        <v>48</v>
      </c>
      <c r="B126" s="576" t="s">
        <v>241</v>
      </c>
      <c r="C126" s="577" t="s">
        <v>2912</v>
      </c>
      <c r="D126" s="578" t="s">
        <v>2932</v>
      </c>
      <c r="E126" s="579" t="s">
        <v>929</v>
      </c>
      <c r="F126" s="580">
        <v>0.96</v>
      </c>
      <c r="G126" s="581">
        <v>59.45</v>
      </c>
      <c r="H126" s="581">
        <v>49.03</v>
      </c>
      <c r="I126" s="581">
        <v>10.42</v>
      </c>
      <c r="J126" s="580"/>
      <c r="K126" s="581">
        <v>57</v>
      </c>
      <c r="L126" s="581">
        <v>47</v>
      </c>
      <c r="M126" s="581">
        <v>10</v>
      </c>
      <c r="N126" s="580"/>
      <c r="O126" s="580" t="s">
        <v>2933</v>
      </c>
      <c r="P126" s="580" t="s">
        <v>107</v>
      </c>
    </row>
    <row r="127" spans="1:16" ht="22.5" x14ac:dyDescent="0.2">
      <c r="A127" s="575">
        <v>49</v>
      </c>
      <c r="B127" s="576" t="s">
        <v>244</v>
      </c>
      <c r="C127" s="577" t="s">
        <v>2915</v>
      </c>
      <c r="D127" s="578" t="s">
        <v>2916</v>
      </c>
      <c r="E127" s="579" t="s">
        <v>761</v>
      </c>
      <c r="F127" s="580">
        <v>0.96</v>
      </c>
      <c r="G127" s="581">
        <v>319.04000000000002</v>
      </c>
      <c r="H127" s="580"/>
      <c r="I127" s="580"/>
      <c r="J127" s="580"/>
      <c r="K127" s="581">
        <v>306</v>
      </c>
      <c r="L127" s="580"/>
      <c r="M127" s="580"/>
      <c r="N127" s="580"/>
      <c r="O127" s="580" t="s">
        <v>107</v>
      </c>
      <c r="P127" s="580" t="s">
        <v>107</v>
      </c>
    </row>
    <row r="128" spans="1:16" ht="56.25" x14ac:dyDescent="0.2">
      <c r="A128" s="575">
        <v>50</v>
      </c>
      <c r="B128" s="576" t="s">
        <v>247</v>
      </c>
      <c r="C128" s="577" t="s">
        <v>2128</v>
      </c>
      <c r="D128" s="578" t="s">
        <v>2934</v>
      </c>
      <c r="E128" s="579" t="s">
        <v>877</v>
      </c>
      <c r="F128" s="580">
        <v>2.18E-2</v>
      </c>
      <c r="G128" s="581">
        <v>342.73</v>
      </c>
      <c r="H128" s="581">
        <v>59.21</v>
      </c>
      <c r="I128" s="581">
        <v>9.49</v>
      </c>
      <c r="J128" s="581">
        <v>0.11</v>
      </c>
      <c r="K128" s="581">
        <v>7</v>
      </c>
      <c r="L128" s="581">
        <v>1</v>
      </c>
      <c r="M128" s="580"/>
      <c r="N128" s="580"/>
      <c r="O128" s="580" t="s">
        <v>2935</v>
      </c>
      <c r="P128" s="580" t="s">
        <v>1457</v>
      </c>
    </row>
    <row r="129" spans="1:16" ht="56.25" x14ac:dyDescent="0.2">
      <c r="A129" s="575">
        <v>51</v>
      </c>
      <c r="B129" s="576" t="s">
        <v>249</v>
      </c>
      <c r="C129" s="577" t="s">
        <v>2131</v>
      </c>
      <c r="D129" s="578" t="s">
        <v>2936</v>
      </c>
      <c r="E129" s="579" t="s">
        <v>877</v>
      </c>
      <c r="F129" s="580">
        <v>2.18E-2</v>
      </c>
      <c r="G129" s="581">
        <v>350.65</v>
      </c>
      <c r="H129" s="581">
        <v>36.39</v>
      </c>
      <c r="I129" s="581">
        <v>6.28</v>
      </c>
      <c r="J129" s="581">
        <v>0.11</v>
      </c>
      <c r="K129" s="581">
        <v>8</v>
      </c>
      <c r="L129" s="581">
        <v>1</v>
      </c>
      <c r="M129" s="580"/>
      <c r="N129" s="580"/>
      <c r="O129" s="580" t="s">
        <v>2937</v>
      </c>
      <c r="P129" s="580" t="s">
        <v>1457</v>
      </c>
    </row>
    <row r="130" spans="1:16" ht="33.75" x14ac:dyDescent="0.2">
      <c r="A130" s="575">
        <v>52</v>
      </c>
      <c r="B130" s="576" t="s">
        <v>253</v>
      </c>
      <c r="C130" s="577" t="s">
        <v>754</v>
      </c>
      <c r="D130" s="578" t="s">
        <v>2938</v>
      </c>
      <c r="E130" s="579" t="s">
        <v>99</v>
      </c>
      <c r="F130" s="580">
        <v>0.06</v>
      </c>
      <c r="G130" s="581">
        <v>960.97</v>
      </c>
      <c r="H130" s="581">
        <v>325.18</v>
      </c>
      <c r="I130" s="581">
        <v>482.38</v>
      </c>
      <c r="J130" s="581">
        <v>39.28</v>
      </c>
      <c r="K130" s="581">
        <v>58</v>
      </c>
      <c r="L130" s="581">
        <v>20</v>
      </c>
      <c r="M130" s="581">
        <v>29</v>
      </c>
      <c r="N130" s="581">
        <v>2</v>
      </c>
      <c r="O130" s="580" t="s">
        <v>2939</v>
      </c>
      <c r="P130" s="580" t="s">
        <v>2940</v>
      </c>
    </row>
    <row r="131" spans="1:16" ht="22.5" x14ac:dyDescent="0.2">
      <c r="A131" s="575">
        <v>53</v>
      </c>
      <c r="B131" s="576" t="s">
        <v>256</v>
      </c>
      <c r="C131" s="577" t="s">
        <v>2920</v>
      </c>
      <c r="D131" s="578" t="s">
        <v>2921</v>
      </c>
      <c r="E131" s="579" t="s">
        <v>424</v>
      </c>
      <c r="F131" s="580">
        <v>6</v>
      </c>
      <c r="G131" s="581">
        <v>51.4</v>
      </c>
      <c r="H131" s="580"/>
      <c r="I131" s="580"/>
      <c r="J131" s="580"/>
      <c r="K131" s="581">
        <v>308</v>
      </c>
      <c r="L131" s="580"/>
      <c r="M131" s="580"/>
      <c r="N131" s="580"/>
      <c r="O131" s="580" t="s">
        <v>107</v>
      </c>
      <c r="P131" s="580" t="s">
        <v>107</v>
      </c>
    </row>
    <row r="132" spans="1:16" ht="22.5" x14ac:dyDescent="0.2">
      <c r="A132" s="575">
        <v>54</v>
      </c>
      <c r="B132" s="576" t="s">
        <v>258</v>
      </c>
      <c r="C132" s="577" t="s">
        <v>2800</v>
      </c>
      <c r="D132" s="578" t="s">
        <v>2801</v>
      </c>
      <c r="E132" s="579" t="s">
        <v>525</v>
      </c>
      <c r="F132" s="580">
        <v>60</v>
      </c>
      <c r="G132" s="581">
        <v>0.2</v>
      </c>
      <c r="H132" s="580"/>
      <c r="I132" s="580"/>
      <c r="J132" s="580"/>
      <c r="K132" s="581">
        <v>12</v>
      </c>
      <c r="L132" s="580"/>
      <c r="M132" s="580"/>
      <c r="N132" s="580"/>
      <c r="O132" s="580" t="s">
        <v>107</v>
      </c>
      <c r="P132" s="580" t="s">
        <v>107</v>
      </c>
    </row>
    <row r="133" spans="1:16" x14ac:dyDescent="0.2">
      <c r="A133" s="646" t="s">
        <v>460</v>
      </c>
      <c r="B133" s="645"/>
      <c r="C133" s="645"/>
      <c r="D133" s="645"/>
      <c r="E133" s="645"/>
      <c r="F133" s="645"/>
      <c r="G133" s="645"/>
      <c r="H133" s="645"/>
      <c r="I133" s="645"/>
      <c r="J133" s="645"/>
      <c r="K133" s="580">
        <v>1605</v>
      </c>
      <c r="L133" s="580">
        <v>175</v>
      </c>
      <c r="M133" s="580">
        <v>94</v>
      </c>
      <c r="N133" s="580">
        <v>5</v>
      </c>
      <c r="O133" s="580">
        <v>18.170000000000002</v>
      </c>
      <c r="P133" s="580">
        <v>0.42</v>
      </c>
    </row>
    <row r="134" spans="1:16" x14ac:dyDescent="0.2">
      <c r="A134" s="646" t="s">
        <v>461</v>
      </c>
      <c r="B134" s="645"/>
      <c r="C134" s="645"/>
      <c r="D134" s="645"/>
      <c r="E134" s="645"/>
      <c r="F134" s="645"/>
      <c r="G134" s="645"/>
      <c r="H134" s="645"/>
      <c r="I134" s="645"/>
      <c r="J134" s="645"/>
      <c r="K134" s="580">
        <v>133</v>
      </c>
      <c r="L134" s="580"/>
      <c r="M134" s="580"/>
      <c r="N134" s="580"/>
      <c r="O134" s="580"/>
      <c r="P134" s="580"/>
    </row>
    <row r="135" spans="1:16" x14ac:dyDescent="0.2">
      <c r="A135" s="646" t="s">
        <v>462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580">
        <v>52</v>
      </c>
      <c r="L135" s="580"/>
      <c r="M135" s="580"/>
      <c r="N135" s="580"/>
      <c r="O135" s="580"/>
      <c r="P135" s="580"/>
    </row>
    <row r="136" spans="1:16" x14ac:dyDescent="0.2">
      <c r="A136" s="644" t="s">
        <v>2941</v>
      </c>
      <c r="B136" s="645"/>
      <c r="C136" s="645"/>
      <c r="D136" s="645"/>
      <c r="E136" s="645"/>
      <c r="F136" s="645"/>
      <c r="G136" s="645"/>
      <c r="H136" s="645"/>
      <c r="I136" s="645"/>
      <c r="J136" s="645"/>
      <c r="K136" s="580"/>
      <c r="L136" s="580"/>
      <c r="M136" s="580"/>
      <c r="N136" s="580"/>
      <c r="O136" s="580"/>
      <c r="P136" s="580"/>
    </row>
    <row r="137" spans="1:16" x14ac:dyDescent="0.2">
      <c r="A137" s="646" t="s">
        <v>2640</v>
      </c>
      <c r="B137" s="645"/>
      <c r="C137" s="645"/>
      <c r="D137" s="645"/>
      <c r="E137" s="645"/>
      <c r="F137" s="645"/>
      <c r="G137" s="645"/>
      <c r="H137" s="645"/>
      <c r="I137" s="645"/>
      <c r="J137" s="645"/>
      <c r="K137" s="580">
        <v>1567</v>
      </c>
      <c r="L137" s="580"/>
      <c r="M137" s="580"/>
      <c r="N137" s="580"/>
      <c r="O137" s="580">
        <v>8.4499999999999993</v>
      </c>
      <c r="P137" s="580">
        <v>0.31</v>
      </c>
    </row>
    <row r="138" spans="1:16" x14ac:dyDescent="0.2">
      <c r="A138" s="646" t="s">
        <v>2641</v>
      </c>
      <c r="B138" s="645"/>
      <c r="C138" s="645"/>
      <c r="D138" s="645"/>
      <c r="E138" s="645"/>
      <c r="F138" s="645"/>
      <c r="G138" s="645"/>
      <c r="H138" s="645"/>
      <c r="I138" s="645"/>
      <c r="J138" s="645"/>
      <c r="K138" s="580">
        <v>223</v>
      </c>
      <c r="L138" s="580"/>
      <c r="M138" s="580"/>
      <c r="N138" s="580"/>
      <c r="O138" s="580">
        <v>9.7200000000000006</v>
      </c>
      <c r="P138" s="580">
        <v>0.11</v>
      </c>
    </row>
    <row r="139" spans="1:16" x14ac:dyDescent="0.2">
      <c r="A139" s="646" t="s">
        <v>346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580">
        <v>1790</v>
      </c>
      <c r="L139" s="580"/>
      <c r="M139" s="580"/>
      <c r="N139" s="580"/>
      <c r="O139" s="580">
        <v>18.170000000000002</v>
      </c>
      <c r="P139" s="580">
        <v>0.42</v>
      </c>
    </row>
    <row r="140" spans="1:16" x14ac:dyDescent="0.2">
      <c r="A140" s="646" t="s">
        <v>466</v>
      </c>
      <c r="B140" s="645"/>
      <c r="C140" s="645"/>
      <c r="D140" s="645"/>
      <c r="E140" s="645"/>
      <c r="F140" s="645"/>
      <c r="G140" s="645"/>
      <c r="H140" s="645"/>
      <c r="I140" s="645"/>
      <c r="J140" s="645"/>
      <c r="K140" s="580"/>
      <c r="L140" s="580"/>
      <c r="M140" s="580"/>
      <c r="N140" s="580"/>
      <c r="O140" s="580"/>
      <c r="P140" s="580"/>
    </row>
    <row r="141" spans="1:16" x14ac:dyDescent="0.2">
      <c r="A141" s="646" t="s">
        <v>467</v>
      </c>
      <c r="B141" s="645"/>
      <c r="C141" s="645"/>
      <c r="D141" s="645"/>
      <c r="E141" s="645"/>
      <c r="F141" s="645"/>
      <c r="G141" s="645"/>
      <c r="H141" s="645"/>
      <c r="I141" s="645"/>
      <c r="J141" s="645"/>
      <c r="K141" s="580">
        <v>1336</v>
      </c>
      <c r="L141" s="580"/>
      <c r="M141" s="580"/>
      <c r="N141" s="580"/>
      <c r="O141" s="580"/>
      <c r="P141" s="580"/>
    </row>
    <row r="142" spans="1:16" x14ac:dyDescent="0.2">
      <c r="A142" s="646" t="s">
        <v>468</v>
      </c>
      <c r="B142" s="645"/>
      <c r="C142" s="645"/>
      <c r="D142" s="645"/>
      <c r="E142" s="645"/>
      <c r="F142" s="645"/>
      <c r="G142" s="645"/>
      <c r="H142" s="645"/>
      <c r="I142" s="645"/>
      <c r="J142" s="645"/>
      <c r="K142" s="580">
        <v>94</v>
      </c>
      <c r="L142" s="580"/>
      <c r="M142" s="580"/>
      <c r="N142" s="580"/>
      <c r="O142" s="580"/>
      <c r="P142" s="580"/>
    </row>
    <row r="143" spans="1:16" x14ac:dyDescent="0.2">
      <c r="A143" s="646" t="s">
        <v>469</v>
      </c>
      <c r="B143" s="645"/>
      <c r="C143" s="645"/>
      <c r="D143" s="645"/>
      <c r="E143" s="645"/>
      <c r="F143" s="645"/>
      <c r="G143" s="645"/>
      <c r="H143" s="645"/>
      <c r="I143" s="645"/>
      <c r="J143" s="645"/>
      <c r="K143" s="580">
        <v>180</v>
      </c>
      <c r="L143" s="580"/>
      <c r="M143" s="580"/>
      <c r="N143" s="580"/>
      <c r="O143" s="580"/>
      <c r="P143" s="580"/>
    </row>
    <row r="144" spans="1:16" x14ac:dyDescent="0.2">
      <c r="A144" s="646" t="s">
        <v>470</v>
      </c>
      <c r="B144" s="645"/>
      <c r="C144" s="645"/>
      <c r="D144" s="645"/>
      <c r="E144" s="645"/>
      <c r="F144" s="645"/>
      <c r="G144" s="645"/>
      <c r="H144" s="645"/>
      <c r="I144" s="645"/>
      <c r="J144" s="645"/>
      <c r="K144" s="580">
        <v>133</v>
      </c>
      <c r="L144" s="580"/>
      <c r="M144" s="580"/>
      <c r="N144" s="580"/>
      <c r="O144" s="580"/>
      <c r="P144" s="580"/>
    </row>
    <row r="145" spans="1:16" x14ac:dyDescent="0.2">
      <c r="A145" s="646" t="s">
        <v>471</v>
      </c>
      <c r="B145" s="645"/>
      <c r="C145" s="645"/>
      <c r="D145" s="645"/>
      <c r="E145" s="645"/>
      <c r="F145" s="645"/>
      <c r="G145" s="645"/>
      <c r="H145" s="645"/>
      <c r="I145" s="645"/>
      <c r="J145" s="645"/>
      <c r="K145" s="580">
        <v>52</v>
      </c>
      <c r="L145" s="580"/>
      <c r="M145" s="580"/>
      <c r="N145" s="580"/>
      <c r="O145" s="580"/>
      <c r="P145" s="580"/>
    </row>
    <row r="146" spans="1:16" x14ac:dyDescent="0.2">
      <c r="A146" s="644" t="s">
        <v>2942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582">
        <v>1790</v>
      </c>
      <c r="L146" s="580"/>
      <c r="M146" s="580"/>
      <c r="N146" s="580"/>
      <c r="O146" s="582">
        <v>18.170000000000002</v>
      </c>
      <c r="P146" s="582">
        <v>0.42</v>
      </c>
    </row>
    <row r="147" spans="1:16" x14ac:dyDescent="0.2">
      <c r="A147" s="647" t="s">
        <v>2943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</row>
    <row r="148" spans="1:16" ht="33.75" x14ac:dyDescent="0.2">
      <c r="A148" s="575">
        <v>55</v>
      </c>
      <c r="B148" s="576" t="s">
        <v>261</v>
      </c>
      <c r="C148" s="577" t="s">
        <v>2900</v>
      </c>
      <c r="D148" s="578" t="s">
        <v>2925</v>
      </c>
      <c r="E148" s="579" t="s">
        <v>620</v>
      </c>
      <c r="F148" s="580">
        <v>2.206E-2</v>
      </c>
      <c r="G148" s="581">
        <v>7897.86</v>
      </c>
      <c r="H148" s="581">
        <v>1209.5999999999999</v>
      </c>
      <c r="I148" s="581">
        <v>420.27</v>
      </c>
      <c r="J148" s="581">
        <v>15.95</v>
      </c>
      <c r="K148" s="581">
        <v>174</v>
      </c>
      <c r="L148" s="581">
        <v>27</v>
      </c>
      <c r="M148" s="581">
        <v>9</v>
      </c>
      <c r="N148" s="580"/>
      <c r="O148" s="580" t="s">
        <v>2944</v>
      </c>
      <c r="P148" s="580" t="s">
        <v>2945</v>
      </c>
    </row>
    <row r="149" spans="1:16" ht="22.5" x14ac:dyDescent="0.2">
      <c r="A149" s="575">
        <v>56</v>
      </c>
      <c r="B149" s="576" t="s">
        <v>263</v>
      </c>
      <c r="C149" s="577" t="s">
        <v>2928</v>
      </c>
      <c r="D149" s="578" t="s">
        <v>2905</v>
      </c>
      <c r="E149" s="579" t="s">
        <v>575</v>
      </c>
      <c r="F149" s="580">
        <v>-2.2759999999999999E-2</v>
      </c>
      <c r="G149" s="581">
        <v>5770.51</v>
      </c>
      <c r="H149" s="580"/>
      <c r="I149" s="580"/>
      <c r="J149" s="580"/>
      <c r="K149" s="581">
        <v>-131</v>
      </c>
      <c r="L149" s="580"/>
      <c r="M149" s="580"/>
      <c r="N149" s="580"/>
      <c r="O149" s="580" t="s">
        <v>107</v>
      </c>
      <c r="P149" s="580" t="s">
        <v>107</v>
      </c>
    </row>
    <row r="150" spans="1:16" ht="33.75" x14ac:dyDescent="0.2">
      <c r="A150" s="575">
        <v>57</v>
      </c>
      <c r="B150" s="576" t="s">
        <v>265</v>
      </c>
      <c r="C150" s="577" t="s">
        <v>2888</v>
      </c>
      <c r="D150" s="578" t="s">
        <v>2929</v>
      </c>
      <c r="E150" s="579" t="s">
        <v>620</v>
      </c>
      <c r="F150" s="580">
        <v>2.2759999999999999E-2</v>
      </c>
      <c r="G150" s="581">
        <v>404.98</v>
      </c>
      <c r="H150" s="581">
        <v>100.72</v>
      </c>
      <c r="I150" s="581">
        <v>259.76</v>
      </c>
      <c r="J150" s="581">
        <v>27.26</v>
      </c>
      <c r="K150" s="581">
        <v>9</v>
      </c>
      <c r="L150" s="581">
        <v>2</v>
      </c>
      <c r="M150" s="581">
        <v>6</v>
      </c>
      <c r="N150" s="581">
        <v>1</v>
      </c>
      <c r="O150" s="580" t="s">
        <v>2946</v>
      </c>
      <c r="P150" s="580" t="s">
        <v>2947</v>
      </c>
    </row>
    <row r="151" spans="1:16" ht="33.75" x14ac:dyDescent="0.2">
      <c r="A151" s="575">
        <v>58</v>
      </c>
      <c r="B151" s="576" t="s">
        <v>268</v>
      </c>
      <c r="C151" s="577" t="s">
        <v>2910</v>
      </c>
      <c r="D151" s="578" t="s">
        <v>2911</v>
      </c>
      <c r="E151" s="579" t="s">
        <v>1014</v>
      </c>
      <c r="F151" s="580">
        <v>17.100000000000001</v>
      </c>
      <c r="G151" s="581">
        <v>10.47</v>
      </c>
      <c r="H151" s="580"/>
      <c r="I151" s="580"/>
      <c r="J151" s="580"/>
      <c r="K151" s="581">
        <v>179</v>
      </c>
      <c r="L151" s="580"/>
      <c r="M151" s="580"/>
      <c r="N151" s="580"/>
      <c r="O151" s="580" t="s">
        <v>107</v>
      </c>
      <c r="P151" s="580" t="s">
        <v>107</v>
      </c>
    </row>
    <row r="152" spans="1:16" ht="45" x14ac:dyDescent="0.2">
      <c r="A152" s="575">
        <v>59</v>
      </c>
      <c r="B152" s="576" t="s">
        <v>274</v>
      </c>
      <c r="C152" s="577" t="s">
        <v>2912</v>
      </c>
      <c r="D152" s="578" t="s">
        <v>2932</v>
      </c>
      <c r="E152" s="579" t="s">
        <v>929</v>
      </c>
      <c r="F152" s="580">
        <v>0.24</v>
      </c>
      <c r="G152" s="581">
        <v>59.45</v>
      </c>
      <c r="H152" s="581">
        <v>49.03</v>
      </c>
      <c r="I152" s="581">
        <v>10.42</v>
      </c>
      <c r="J152" s="580"/>
      <c r="K152" s="581">
        <v>14</v>
      </c>
      <c r="L152" s="581">
        <v>12</v>
      </c>
      <c r="M152" s="581">
        <v>2</v>
      </c>
      <c r="N152" s="580"/>
      <c r="O152" s="580" t="s">
        <v>2948</v>
      </c>
      <c r="P152" s="580" t="s">
        <v>107</v>
      </c>
    </row>
    <row r="153" spans="1:16" ht="22.5" x14ac:dyDescent="0.2">
      <c r="A153" s="575">
        <v>60</v>
      </c>
      <c r="B153" s="576" t="s">
        <v>279</v>
      </c>
      <c r="C153" s="577" t="s">
        <v>2915</v>
      </c>
      <c r="D153" s="578" t="s">
        <v>2916</v>
      </c>
      <c r="E153" s="579" t="s">
        <v>761</v>
      </c>
      <c r="F153" s="580">
        <v>0.24</v>
      </c>
      <c r="G153" s="581">
        <v>319.04000000000002</v>
      </c>
      <c r="H153" s="580"/>
      <c r="I153" s="580"/>
      <c r="J153" s="580"/>
      <c r="K153" s="581">
        <v>77</v>
      </c>
      <c r="L153" s="580"/>
      <c r="M153" s="580"/>
      <c r="N153" s="580"/>
      <c r="O153" s="580" t="s">
        <v>107</v>
      </c>
      <c r="P153" s="580" t="s">
        <v>107</v>
      </c>
    </row>
    <row r="154" spans="1:16" ht="56.25" x14ac:dyDescent="0.2">
      <c r="A154" s="575">
        <v>61</v>
      </c>
      <c r="B154" s="576" t="s">
        <v>284</v>
      </c>
      <c r="C154" s="577" t="s">
        <v>2128</v>
      </c>
      <c r="D154" s="578" t="s">
        <v>2934</v>
      </c>
      <c r="E154" s="579" t="s">
        <v>877</v>
      </c>
      <c r="F154" s="580">
        <v>5.4000000000000003E-3</v>
      </c>
      <c r="G154" s="581">
        <v>342.73</v>
      </c>
      <c r="H154" s="581">
        <v>59.21</v>
      </c>
      <c r="I154" s="581">
        <v>9.49</v>
      </c>
      <c r="J154" s="581">
        <v>0.11</v>
      </c>
      <c r="K154" s="581">
        <v>2</v>
      </c>
      <c r="L154" s="580"/>
      <c r="M154" s="580"/>
      <c r="N154" s="580"/>
      <c r="O154" s="580" t="s">
        <v>2637</v>
      </c>
      <c r="P154" s="580" t="s">
        <v>1457</v>
      </c>
    </row>
    <row r="155" spans="1:16" ht="56.25" x14ac:dyDescent="0.2">
      <c r="A155" s="575">
        <v>62</v>
      </c>
      <c r="B155" s="576" t="s">
        <v>286</v>
      </c>
      <c r="C155" s="577" t="s">
        <v>2131</v>
      </c>
      <c r="D155" s="578" t="s">
        <v>2936</v>
      </c>
      <c r="E155" s="579" t="s">
        <v>877</v>
      </c>
      <c r="F155" s="580">
        <v>5.4000000000000003E-3</v>
      </c>
      <c r="G155" s="581">
        <v>350.65</v>
      </c>
      <c r="H155" s="581">
        <v>36.39</v>
      </c>
      <c r="I155" s="581">
        <v>6.28</v>
      </c>
      <c r="J155" s="581">
        <v>0.11</v>
      </c>
      <c r="K155" s="581">
        <v>2</v>
      </c>
      <c r="L155" s="580"/>
      <c r="M155" s="580"/>
      <c r="N155" s="580"/>
      <c r="O155" s="580" t="s">
        <v>2638</v>
      </c>
      <c r="P155" s="580" t="s">
        <v>1457</v>
      </c>
    </row>
    <row r="156" spans="1:16" ht="33.75" x14ac:dyDescent="0.2">
      <c r="A156" s="575">
        <v>63</v>
      </c>
      <c r="B156" s="576" t="s">
        <v>288</v>
      </c>
      <c r="C156" s="577" t="s">
        <v>754</v>
      </c>
      <c r="D156" s="578" t="s">
        <v>2938</v>
      </c>
      <c r="E156" s="579" t="s">
        <v>99</v>
      </c>
      <c r="F156" s="580">
        <v>1.7000000000000001E-2</v>
      </c>
      <c r="G156" s="581">
        <v>960.97</v>
      </c>
      <c r="H156" s="581">
        <v>325.18</v>
      </c>
      <c r="I156" s="581">
        <v>482.38</v>
      </c>
      <c r="J156" s="581">
        <v>39.28</v>
      </c>
      <c r="K156" s="581">
        <v>16</v>
      </c>
      <c r="L156" s="581">
        <v>6</v>
      </c>
      <c r="M156" s="581">
        <v>8</v>
      </c>
      <c r="N156" s="581">
        <v>1</v>
      </c>
      <c r="O156" s="580" t="s">
        <v>2949</v>
      </c>
      <c r="P156" s="580" t="s">
        <v>2950</v>
      </c>
    </row>
    <row r="157" spans="1:16" ht="22.5" x14ac:dyDescent="0.2">
      <c r="A157" s="575">
        <v>64</v>
      </c>
      <c r="B157" s="576" t="s">
        <v>293</v>
      </c>
      <c r="C157" s="577" t="s">
        <v>2920</v>
      </c>
      <c r="D157" s="578" t="s">
        <v>2921</v>
      </c>
      <c r="E157" s="579" t="s">
        <v>424</v>
      </c>
      <c r="F157" s="580">
        <v>1.7</v>
      </c>
      <c r="G157" s="581">
        <v>51.4</v>
      </c>
      <c r="H157" s="580"/>
      <c r="I157" s="580"/>
      <c r="J157" s="580"/>
      <c r="K157" s="581">
        <v>87</v>
      </c>
      <c r="L157" s="580"/>
      <c r="M157" s="580"/>
      <c r="N157" s="580"/>
      <c r="O157" s="580" t="s">
        <v>107</v>
      </c>
      <c r="P157" s="580" t="s">
        <v>107</v>
      </c>
    </row>
    <row r="158" spans="1:16" ht="22.5" x14ac:dyDescent="0.2">
      <c r="A158" s="575">
        <v>65</v>
      </c>
      <c r="B158" s="576" t="s">
        <v>317</v>
      </c>
      <c r="C158" s="577" t="s">
        <v>2800</v>
      </c>
      <c r="D158" s="578" t="s">
        <v>2801</v>
      </c>
      <c r="E158" s="579" t="s">
        <v>525</v>
      </c>
      <c r="F158" s="580">
        <v>14</v>
      </c>
      <c r="G158" s="581">
        <v>0.2</v>
      </c>
      <c r="H158" s="580"/>
      <c r="I158" s="580"/>
      <c r="J158" s="580"/>
      <c r="K158" s="581">
        <v>3</v>
      </c>
      <c r="L158" s="580"/>
      <c r="M158" s="580"/>
      <c r="N158" s="580"/>
      <c r="O158" s="580" t="s">
        <v>107</v>
      </c>
      <c r="P158" s="580" t="s">
        <v>107</v>
      </c>
    </row>
    <row r="159" spans="1:16" x14ac:dyDescent="0.2">
      <c r="A159" s="646" t="s">
        <v>460</v>
      </c>
      <c r="B159" s="645"/>
      <c r="C159" s="645"/>
      <c r="D159" s="645"/>
      <c r="E159" s="645"/>
      <c r="F159" s="645"/>
      <c r="G159" s="645"/>
      <c r="H159" s="645"/>
      <c r="I159" s="645"/>
      <c r="J159" s="645"/>
      <c r="K159" s="580">
        <v>432</v>
      </c>
      <c r="L159" s="580">
        <v>47</v>
      </c>
      <c r="M159" s="580">
        <v>25</v>
      </c>
      <c r="N159" s="580">
        <v>2</v>
      </c>
      <c r="O159" s="580">
        <v>4.8600000000000003</v>
      </c>
      <c r="P159" s="580">
        <v>0.11</v>
      </c>
    </row>
    <row r="160" spans="1:16" x14ac:dyDescent="0.2">
      <c r="A160" s="646" t="s">
        <v>461</v>
      </c>
      <c r="B160" s="645"/>
      <c r="C160" s="645"/>
      <c r="D160" s="645"/>
      <c r="E160" s="645"/>
      <c r="F160" s="645"/>
      <c r="G160" s="645"/>
      <c r="H160" s="645"/>
      <c r="I160" s="645"/>
      <c r="J160" s="645"/>
      <c r="K160" s="580">
        <v>36</v>
      </c>
      <c r="L160" s="580"/>
      <c r="M160" s="580"/>
      <c r="N160" s="580"/>
      <c r="O160" s="580"/>
      <c r="P160" s="580"/>
    </row>
    <row r="161" spans="1:16" x14ac:dyDescent="0.2">
      <c r="A161" s="646" t="s">
        <v>462</v>
      </c>
      <c r="B161" s="645"/>
      <c r="C161" s="645"/>
      <c r="D161" s="645"/>
      <c r="E161" s="645"/>
      <c r="F161" s="645"/>
      <c r="G161" s="645"/>
      <c r="H161" s="645"/>
      <c r="I161" s="645"/>
      <c r="J161" s="645"/>
      <c r="K161" s="580">
        <v>15</v>
      </c>
      <c r="L161" s="580"/>
      <c r="M161" s="580"/>
      <c r="N161" s="580"/>
      <c r="O161" s="580"/>
      <c r="P161" s="580"/>
    </row>
    <row r="162" spans="1:16" x14ac:dyDescent="0.2">
      <c r="A162" s="644" t="s">
        <v>2951</v>
      </c>
      <c r="B162" s="645"/>
      <c r="C162" s="645"/>
      <c r="D162" s="645"/>
      <c r="E162" s="645"/>
      <c r="F162" s="645"/>
      <c r="G162" s="645"/>
      <c r="H162" s="645"/>
      <c r="I162" s="645"/>
      <c r="J162" s="645"/>
      <c r="K162" s="580"/>
      <c r="L162" s="580"/>
      <c r="M162" s="580"/>
      <c r="N162" s="580"/>
      <c r="O162" s="580"/>
      <c r="P162" s="580"/>
    </row>
    <row r="163" spans="1:16" x14ac:dyDescent="0.2">
      <c r="A163" s="646" t="s">
        <v>2640</v>
      </c>
      <c r="B163" s="645"/>
      <c r="C163" s="645"/>
      <c r="D163" s="645"/>
      <c r="E163" s="645"/>
      <c r="F163" s="645"/>
      <c r="G163" s="645"/>
      <c r="H163" s="645"/>
      <c r="I163" s="645"/>
      <c r="J163" s="645"/>
      <c r="K163" s="580">
        <v>422</v>
      </c>
      <c r="L163" s="580"/>
      <c r="M163" s="580"/>
      <c r="N163" s="580"/>
      <c r="O163" s="580">
        <v>2.21</v>
      </c>
      <c r="P163" s="580">
        <v>0.08</v>
      </c>
    </row>
    <row r="164" spans="1:16" x14ac:dyDescent="0.2">
      <c r="A164" s="646" t="s">
        <v>2641</v>
      </c>
      <c r="B164" s="645"/>
      <c r="C164" s="645"/>
      <c r="D164" s="645"/>
      <c r="E164" s="645"/>
      <c r="F164" s="645"/>
      <c r="G164" s="645"/>
      <c r="H164" s="645"/>
      <c r="I164" s="645"/>
      <c r="J164" s="645"/>
      <c r="K164" s="580">
        <v>61</v>
      </c>
      <c r="L164" s="580"/>
      <c r="M164" s="580"/>
      <c r="N164" s="580"/>
      <c r="O164" s="580">
        <v>2.65</v>
      </c>
      <c r="P164" s="580">
        <v>0.03</v>
      </c>
    </row>
    <row r="165" spans="1:16" x14ac:dyDescent="0.2">
      <c r="A165" s="646" t="s">
        <v>346</v>
      </c>
      <c r="B165" s="645"/>
      <c r="C165" s="645"/>
      <c r="D165" s="645"/>
      <c r="E165" s="645"/>
      <c r="F165" s="645"/>
      <c r="G165" s="645"/>
      <c r="H165" s="645"/>
      <c r="I165" s="645"/>
      <c r="J165" s="645"/>
      <c r="K165" s="580">
        <v>483</v>
      </c>
      <c r="L165" s="580"/>
      <c r="M165" s="580"/>
      <c r="N165" s="580"/>
      <c r="O165" s="580">
        <v>4.8600000000000003</v>
      </c>
      <c r="P165" s="580">
        <v>0.11</v>
      </c>
    </row>
    <row r="166" spans="1:16" x14ac:dyDescent="0.2">
      <c r="A166" s="646" t="s">
        <v>466</v>
      </c>
      <c r="B166" s="645"/>
      <c r="C166" s="645"/>
      <c r="D166" s="645"/>
      <c r="E166" s="645"/>
      <c r="F166" s="645"/>
      <c r="G166" s="645"/>
      <c r="H166" s="645"/>
      <c r="I166" s="645"/>
      <c r="J166" s="645"/>
      <c r="K166" s="580"/>
      <c r="L166" s="580"/>
      <c r="M166" s="580"/>
      <c r="N166" s="580"/>
      <c r="O166" s="580"/>
      <c r="P166" s="580"/>
    </row>
    <row r="167" spans="1:16" x14ac:dyDescent="0.2">
      <c r="A167" s="646" t="s">
        <v>467</v>
      </c>
      <c r="B167" s="645"/>
      <c r="C167" s="645"/>
      <c r="D167" s="645"/>
      <c r="E167" s="645"/>
      <c r="F167" s="645"/>
      <c r="G167" s="645"/>
      <c r="H167" s="645"/>
      <c r="I167" s="645"/>
      <c r="J167" s="645"/>
      <c r="K167" s="580">
        <v>360</v>
      </c>
      <c r="L167" s="580"/>
      <c r="M167" s="580"/>
      <c r="N167" s="580"/>
      <c r="O167" s="580"/>
      <c r="P167" s="580"/>
    </row>
    <row r="168" spans="1:16" x14ac:dyDescent="0.2">
      <c r="A168" s="646" t="s">
        <v>468</v>
      </c>
      <c r="B168" s="645"/>
      <c r="C168" s="645"/>
      <c r="D168" s="645"/>
      <c r="E168" s="645"/>
      <c r="F168" s="645"/>
      <c r="G168" s="645"/>
      <c r="H168" s="645"/>
      <c r="I168" s="645"/>
      <c r="J168" s="645"/>
      <c r="K168" s="580">
        <v>25</v>
      </c>
      <c r="L168" s="580"/>
      <c r="M168" s="580"/>
      <c r="N168" s="580"/>
      <c r="O168" s="580"/>
      <c r="P168" s="580"/>
    </row>
    <row r="169" spans="1:16" x14ac:dyDescent="0.2">
      <c r="A169" s="646" t="s">
        <v>469</v>
      </c>
      <c r="B169" s="645"/>
      <c r="C169" s="645"/>
      <c r="D169" s="645"/>
      <c r="E169" s="645"/>
      <c r="F169" s="645"/>
      <c r="G169" s="645"/>
      <c r="H169" s="645"/>
      <c r="I169" s="645"/>
      <c r="J169" s="645"/>
      <c r="K169" s="580">
        <v>49</v>
      </c>
      <c r="L169" s="580"/>
      <c r="M169" s="580"/>
      <c r="N169" s="580"/>
      <c r="O169" s="580"/>
      <c r="P169" s="580"/>
    </row>
    <row r="170" spans="1:16" x14ac:dyDescent="0.2">
      <c r="A170" s="646" t="s">
        <v>470</v>
      </c>
      <c r="B170" s="645"/>
      <c r="C170" s="645"/>
      <c r="D170" s="645"/>
      <c r="E170" s="645"/>
      <c r="F170" s="645"/>
      <c r="G170" s="645"/>
      <c r="H170" s="645"/>
      <c r="I170" s="645"/>
      <c r="J170" s="645"/>
      <c r="K170" s="580">
        <v>36</v>
      </c>
      <c r="L170" s="580"/>
      <c r="M170" s="580"/>
      <c r="N170" s="580"/>
      <c r="O170" s="580"/>
      <c r="P170" s="580"/>
    </row>
    <row r="171" spans="1:16" x14ac:dyDescent="0.2">
      <c r="A171" s="646" t="s">
        <v>471</v>
      </c>
      <c r="B171" s="645"/>
      <c r="C171" s="645"/>
      <c r="D171" s="645"/>
      <c r="E171" s="645"/>
      <c r="F171" s="645"/>
      <c r="G171" s="645"/>
      <c r="H171" s="645"/>
      <c r="I171" s="645"/>
      <c r="J171" s="645"/>
      <c r="K171" s="580">
        <v>15</v>
      </c>
      <c r="L171" s="580"/>
      <c r="M171" s="580"/>
      <c r="N171" s="580"/>
      <c r="O171" s="580"/>
      <c r="P171" s="580"/>
    </row>
    <row r="172" spans="1:16" x14ac:dyDescent="0.2">
      <c r="A172" s="644" t="s">
        <v>2952</v>
      </c>
      <c r="B172" s="645"/>
      <c r="C172" s="645"/>
      <c r="D172" s="645"/>
      <c r="E172" s="645"/>
      <c r="F172" s="645"/>
      <c r="G172" s="645"/>
      <c r="H172" s="645"/>
      <c r="I172" s="645"/>
      <c r="J172" s="645"/>
      <c r="K172" s="582">
        <v>483</v>
      </c>
      <c r="L172" s="580"/>
      <c r="M172" s="580"/>
      <c r="N172" s="580"/>
      <c r="O172" s="582">
        <v>4.8600000000000003</v>
      </c>
      <c r="P172" s="582">
        <v>0.11</v>
      </c>
    </row>
    <row r="173" spans="1:16" x14ac:dyDescent="0.2">
      <c r="A173" s="648" t="s">
        <v>345</v>
      </c>
      <c r="B173" s="649"/>
      <c r="C173" s="649"/>
      <c r="D173" s="649"/>
      <c r="E173" s="649"/>
      <c r="F173" s="649"/>
      <c r="G173" s="649"/>
      <c r="H173" s="649"/>
      <c r="I173" s="649"/>
      <c r="J173" s="649"/>
      <c r="K173" s="649"/>
      <c r="L173" s="649"/>
      <c r="M173" s="649"/>
      <c r="N173" s="649"/>
      <c r="O173" s="649"/>
      <c r="P173" s="649"/>
    </row>
    <row r="174" spans="1:16" x14ac:dyDescent="0.2">
      <c r="A174" s="646" t="s">
        <v>473</v>
      </c>
      <c r="B174" s="645"/>
      <c r="C174" s="645"/>
      <c r="D174" s="645"/>
      <c r="E174" s="645"/>
      <c r="F174" s="645"/>
      <c r="G174" s="645"/>
      <c r="H174" s="645"/>
      <c r="I174" s="645"/>
      <c r="J174" s="645"/>
      <c r="K174" s="580">
        <v>28420</v>
      </c>
      <c r="L174" s="580">
        <v>5622</v>
      </c>
      <c r="M174" s="580">
        <v>492</v>
      </c>
      <c r="N174" s="580">
        <v>78</v>
      </c>
      <c r="O174" s="580">
        <v>603.21</v>
      </c>
      <c r="P174" s="580">
        <v>5.85</v>
      </c>
    </row>
    <row r="175" spans="1:16" x14ac:dyDescent="0.2">
      <c r="A175" s="646" t="s">
        <v>461</v>
      </c>
      <c r="B175" s="645"/>
      <c r="C175" s="645"/>
      <c r="D175" s="645"/>
      <c r="E175" s="645"/>
      <c r="F175" s="645"/>
      <c r="G175" s="645"/>
      <c r="H175" s="645"/>
      <c r="I175" s="645"/>
      <c r="J175" s="645"/>
      <c r="K175" s="580">
        <v>5828</v>
      </c>
      <c r="L175" s="580"/>
      <c r="M175" s="580"/>
      <c r="N175" s="580"/>
      <c r="O175" s="580"/>
      <c r="P175" s="580"/>
    </row>
    <row r="176" spans="1:16" x14ac:dyDescent="0.2">
      <c r="A176" s="646" t="s">
        <v>462</v>
      </c>
      <c r="B176" s="645"/>
      <c r="C176" s="645"/>
      <c r="D176" s="645"/>
      <c r="E176" s="645"/>
      <c r="F176" s="645"/>
      <c r="G176" s="645"/>
      <c r="H176" s="645"/>
      <c r="I176" s="645"/>
      <c r="J176" s="645"/>
      <c r="K176" s="580">
        <v>3174</v>
      </c>
      <c r="L176" s="580"/>
      <c r="M176" s="580"/>
      <c r="N176" s="580"/>
      <c r="O176" s="580"/>
      <c r="P176" s="580"/>
    </row>
    <row r="177" spans="1:17" x14ac:dyDescent="0.2">
      <c r="A177" s="644" t="s">
        <v>474</v>
      </c>
      <c r="B177" s="645"/>
      <c r="C177" s="645"/>
      <c r="D177" s="645"/>
      <c r="E177" s="645"/>
      <c r="F177" s="645"/>
      <c r="G177" s="645"/>
      <c r="H177" s="645"/>
      <c r="I177" s="645"/>
      <c r="J177" s="645"/>
      <c r="K177" s="580"/>
      <c r="L177" s="580"/>
      <c r="M177" s="580"/>
      <c r="N177" s="580"/>
      <c r="O177" s="580"/>
      <c r="P177" s="580"/>
    </row>
    <row r="178" spans="1:17" x14ac:dyDescent="0.2">
      <c r="A178" s="646" t="s">
        <v>2640</v>
      </c>
      <c r="B178" s="645"/>
      <c r="C178" s="645"/>
      <c r="D178" s="645"/>
      <c r="E178" s="645"/>
      <c r="F178" s="645"/>
      <c r="G178" s="645"/>
      <c r="H178" s="645"/>
      <c r="I178" s="645"/>
      <c r="J178" s="645"/>
      <c r="K178" s="580">
        <v>36769</v>
      </c>
      <c r="L178" s="580"/>
      <c r="M178" s="580"/>
      <c r="N178" s="580"/>
      <c r="O178" s="580">
        <v>574.74</v>
      </c>
      <c r="P178" s="580">
        <v>5.53</v>
      </c>
    </row>
    <row r="179" spans="1:17" x14ac:dyDescent="0.2">
      <c r="A179" s="646" t="s">
        <v>2641</v>
      </c>
      <c r="B179" s="645"/>
      <c r="C179" s="645"/>
      <c r="D179" s="645"/>
      <c r="E179" s="645"/>
      <c r="F179" s="645"/>
      <c r="G179" s="645"/>
      <c r="H179" s="645"/>
      <c r="I179" s="645"/>
      <c r="J179" s="645"/>
      <c r="K179" s="580">
        <v>653</v>
      </c>
      <c r="L179" s="580"/>
      <c r="M179" s="580"/>
      <c r="N179" s="580"/>
      <c r="O179" s="580">
        <v>28.47</v>
      </c>
      <c r="P179" s="580">
        <v>0.32</v>
      </c>
    </row>
    <row r="180" spans="1:17" x14ac:dyDescent="0.2">
      <c r="A180" s="646" t="s">
        <v>346</v>
      </c>
      <c r="B180" s="645"/>
      <c r="C180" s="645"/>
      <c r="D180" s="645"/>
      <c r="E180" s="645"/>
      <c r="F180" s="645"/>
      <c r="G180" s="645"/>
      <c r="H180" s="645"/>
      <c r="I180" s="645"/>
      <c r="J180" s="645"/>
      <c r="K180" s="580">
        <v>37422</v>
      </c>
      <c r="L180" s="580"/>
      <c r="M180" s="580"/>
      <c r="N180" s="580"/>
      <c r="O180" s="580">
        <v>603.21</v>
      </c>
      <c r="P180" s="580">
        <v>5.85</v>
      </c>
    </row>
    <row r="181" spans="1:17" x14ac:dyDescent="0.2">
      <c r="A181" s="646" t="s">
        <v>466</v>
      </c>
      <c r="B181" s="645"/>
      <c r="C181" s="645"/>
      <c r="D181" s="645"/>
      <c r="E181" s="645"/>
      <c r="F181" s="645"/>
      <c r="G181" s="645"/>
      <c r="H181" s="645"/>
      <c r="I181" s="645"/>
      <c r="J181" s="645"/>
      <c r="K181" s="580"/>
      <c r="L181" s="580"/>
      <c r="M181" s="580"/>
      <c r="N181" s="580"/>
      <c r="O181" s="580"/>
      <c r="P181" s="580"/>
    </row>
    <row r="182" spans="1:17" x14ac:dyDescent="0.2">
      <c r="A182" s="646" t="s">
        <v>467</v>
      </c>
      <c r="B182" s="645"/>
      <c r="C182" s="645"/>
      <c r="D182" s="645"/>
      <c r="E182" s="645"/>
      <c r="F182" s="645"/>
      <c r="G182" s="645"/>
      <c r="H182" s="645"/>
      <c r="I182" s="645"/>
      <c r="J182" s="645"/>
      <c r="K182" s="580">
        <v>22306</v>
      </c>
      <c r="L182" s="580"/>
      <c r="M182" s="580"/>
      <c r="N182" s="580"/>
      <c r="O182" s="580"/>
      <c r="P182" s="580"/>
    </row>
    <row r="183" spans="1:17" x14ac:dyDescent="0.2">
      <c r="A183" s="646" t="s">
        <v>468</v>
      </c>
      <c r="B183" s="645"/>
      <c r="C183" s="645"/>
      <c r="D183" s="645"/>
      <c r="E183" s="645"/>
      <c r="F183" s="645"/>
      <c r="G183" s="645"/>
      <c r="H183" s="645"/>
      <c r="I183" s="645"/>
      <c r="J183" s="645"/>
      <c r="K183" s="580">
        <v>492</v>
      </c>
      <c r="L183" s="580"/>
      <c r="M183" s="580"/>
      <c r="N183" s="580"/>
      <c r="O183" s="580"/>
      <c r="P183" s="580"/>
    </row>
    <row r="184" spans="1:17" x14ac:dyDescent="0.2">
      <c r="A184" s="646" t="s">
        <v>469</v>
      </c>
      <c r="B184" s="645"/>
      <c r="C184" s="645"/>
      <c r="D184" s="645"/>
      <c r="E184" s="645"/>
      <c r="F184" s="645"/>
      <c r="G184" s="645"/>
      <c r="H184" s="645"/>
      <c r="I184" s="645"/>
      <c r="J184" s="645"/>
      <c r="K184" s="580">
        <v>5700</v>
      </c>
      <c r="L184" s="580"/>
      <c r="M184" s="580"/>
      <c r="N184" s="580"/>
      <c r="O184" s="580"/>
      <c r="P184" s="580"/>
    </row>
    <row r="185" spans="1:17" x14ac:dyDescent="0.2">
      <c r="A185" s="646" t="s">
        <v>470</v>
      </c>
      <c r="B185" s="645"/>
      <c r="C185" s="645"/>
      <c r="D185" s="645"/>
      <c r="E185" s="645"/>
      <c r="F185" s="645"/>
      <c r="G185" s="645"/>
      <c r="H185" s="645"/>
      <c r="I185" s="645"/>
      <c r="J185" s="645"/>
      <c r="K185" s="580">
        <v>5828</v>
      </c>
      <c r="L185" s="580"/>
      <c r="M185" s="580"/>
      <c r="N185" s="580"/>
      <c r="O185" s="580"/>
      <c r="P185" s="580"/>
    </row>
    <row r="186" spans="1:17" x14ac:dyDescent="0.2">
      <c r="A186" s="646" t="s">
        <v>471</v>
      </c>
      <c r="B186" s="645"/>
      <c r="C186" s="645"/>
      <c r="D186" s="645"/>
      <c r="E186" s="645"/>
      <c r="F186" s="645"/>
      <c r="G186" s="645"/>
      <c r="H186" s="645"/>
      <c r="I186" s="645"/>
      <c r="J186" s="645"/>
      <c r="K186" s="580">
        <v>3174</v>
      </c>
      <c r="L186" s="580"/>
      <c r="M186" s="580"/>
      <c r="N186" s="580"/>
      <c r="O186" s="580"/>
      <c r="P186" s="580"/>
    </row>
    <row r="187" spans="1:17" x14ac:dyDescent="0.2">
      <c r="A187" s="644" t="s">
        <v>350</v>
      </c>
      <c r="B187" s="645"/>
      <c r="C187" s="645"/>
      <c r="D187" s="645"/>
      <c r="E187" s="645"/>
      <c r="F187" s="645"/>
      <c r="G187" s="645"/>
      <c r="H187" s="645"/>
      <c r="I187" s="645"/>
      <c r="J187" s="645"/>
      <c r="K187" s="582">
        <v>36710.050000000003</v>
      </c>
      <c r="L187" s="580"/>
      <c r="M187" s="593"/>
      <c r="N187" s="593">
        <f>N188/6.96</f>
        <v>36710.046122201355</v>
      </c>
      <c r="O187" s="580"/>
      <c r="P187" s="582">
        <v>603.21</v>
      </c>
      <c r="Q187" s="582">
        <v>5.85</v>
      </c>
    </row>
    <row r="188" spans="1:17" s="542" customFormat="1" x14ac:dyDescent="0.2">
      <c r="A188" s="646" t="s">
        <v>347</v>
      </c>
      <c r="B188" s="645"/>
      <c r="C188" s="645"/>
      <c r="D188" s="645"/>
      <c r="E188" s="645"/>
      <c r="F188" s="645"/>
      <c r="G188" s="645"/>
      <c r="H188" s="645"/>
      <c r="I188" s="645"/>
      <c r="J188" s="645"/>
      <c r="K188" s="580">
        <f>ROUND(K187*6.96,2)</f>
        <v>255501.95</v>
      </c>
      <c r="L188" s="580"/>
      <c r="M188" s="580"/>
      <c r="N188" s="591">
        <f>N189/1.1532377</f>
        <v>255501.92101052144</v>
      </c>
      <c r="O188" s="580"/>
      <c r="P188" s="580"/>
    </row>
    <row r="189" spans="1:17" s="542" customFormat="1" x14ac:dyDescent="0.2">
      <c r="A189" s="646" t="s">
        <v>348</v>
      </c>
      <c r="B189" s="645"/>
      <c r="C189" s="645"/>
      <c r="D189" s="645"/>
      <c r="E189" s="645"/>
      <c r="F189" s="645"/>
      <c r="G189" s="645"/>
      <c r="H189" s="645"/>
      <c r="I189" s="645"/>
      <c r="J189" s="645"/>
      <c r="K189" s="61">
        <f>ROUND(K188*1.1532377,2)</f>
        <v>294654.48</v>
      </c>
      <c r="L189" s="580"/>
      <c r="M189" s="580"/>
      <c r="N189" s="591">
        <f>N190/0.845</f>
        <v>294654.44773175544</v>
      </c>
      <c r="O189" s="580"/>
      <c r="P189" s="580"/>
    </row>
    <row r="190" spans="1:17" s="542" customFormat="1" x14ac:dyDescent="0.2">
      <c r="A190" s="646" t="s">
        <v>349</v>
      </c>
      <c r="B190" s="645"/>
      <c r="C190" s="645"/>
      <c r="D190" s="645"/>
      <c r="E190" s="645"/>
      <c r="F190" s="645"/>
      <c r="G190" s="645"/>
      <c r="H190" s="645"/>
      <c r="I190" s="645"/>
      <c r="J190" s="645"/>
      <c r="K190" s="61">
        <f>K189*0.845</f>
        <v>248983.03559999997</v>
      </c>
      <c r="L190" s="580"/>
      <c r="M190" s="580"/>
      <c r="N190" s="591">
        <f>N192/1.2</f>
        <v>248983.00833333333</v>
      </c>
      <c r="O190" s="580"/>
      <c r="P190" s="580"/>
    </row>
    <row r="191" spans="1:17" s="542" customFormat="1" ht="12.75" customHeight="1" x14ac:dyDescent="0.2">
      <c r="A191" s="644" t="s">
        <v>48</v>
      </c>
      <c r="B191" s="645"/>
      <c r="C191" s="645"/>
      <c r="D191" s="645"/>
      <c r="E191" s="645"/>
      <c r="F191" s="645"/>
      <c r="G191" s="645"/>
      <c r="H191" s="645"/>
      <c r="I191" s="645"/>
      <c r="J191" s="645"/>
      <c r="K191" s="61">
        <f>ROUND(K190*0.2,2)</f>
        <v>49796.61</v>
      </c>
      <c r="L191" s="580"/>
      <c r="M191" s="580"/>
      <c r="N191" s="591">
        <f>N192/1.2*0.2</f>
        <v>49796.601666666669</v>
      </c>
      <c r="O191" s="580"/>
      <c r="P191" s="580"/>
    </row>
    <row r="192" spans="1:17" s="542" customFormat="1" ht="12.75" customHeight="1" x14ac:dyDescent="0.2">
      <c r="A192" s="644" t="s">
        <v>514</v>
      </c>
      <c r="B192" s="645"/>
      <c r="C192" s="645"/>
      <c r="D192" s="645"/>
      <c r="E192" s="645"/>
      <c r="F192" s="645"/>
      <c r="G192" s="645"/>
      <c r="H192" s="645"/>
      <c r="I192" s="645"/>
      <c r="J192" s="645"/>
      <c r="K192" s="61">
        <f>K190+K191</f>
        <v>298779.64559999999</v>
      </c>
      <c r="L192" s="580"/>
      <c r="M192" s="580"/>
      <c r="N192" s="591">
        <v>298779.61</v>
      </c>
      <c r="O192" s="580"/>
      <c r="P192" s="580"/>
    </row>
    <row r="193" spans="1:16" s="542" customFormat="1" x14ac:dyDescent="0.2">
      <c r="A193" s="573"/>
      <c r="B193" s="122" t="s">
        <v>506</v>
      </c>
      <c r="C193" s="123"/>
      <c r="D193" s="124"/>
      <c r="E193" s="537"/>
      <c r="F193" s="537"/>
      <c r="G193" s="537"/>
      <c r="H193" s="537"/>
      <c r="I193" s="537"/>
      <c r="J193" s="537"/>
      <c r="K193" s="537"/>
      <c r="L193" s="537"/>
      <c r="M193" s="537"/>
      <c r="N193" s="564"/>
      <c r="O193" s="564"/>
      <c r="P193" s="564"/>
    </row>
    <row r="194" spans="1:16" s="542" customFormat="1" x14ac:dyDescent="0.2">
      <c r="A194" s="573"/>
      <c r="B194" s="122"/>
      <c r="C194" s="123"/>
      <c r="D194" s="124"/>
      <c r="E194" s="537"/>
      <c r="F194" s="537"/>
      <c r="G194" s="537"/>
      <c r="H194" s="537"/>
      <c r="I194" s="537"/>
      <c r="J194" s="537"/>
      <c r="K194" s="537"/>
      <c r="L194" s="537"/>
      <c r="M194" s="537"/>
      <c r="N194" s="564"/>
      <c r="O194" s="564"/>
      <c r="P194" s="564"/>
    </row>
    <row r="195" spans="1:16" s="542" customFormat="1" x14ac:dyDescent="0.2">
      <c r="A195" s="573"/>
      <c r="B195" s="122" t="s">
        <v>505</v>
      </c>
      <c r="C195" s="123"/>
      <c r="D195" s="124"/>
      <c r="E195" s="537"/>
      <c r="F195" s="537"/>
      <c r="G195" s="537"/>
      <c r="H195" s="537"/>
      <c r="I195" s="537"/>
      <c r="J195" s="537"/>
      <c r="K195" s="537"/>
      <c r="L195" s="537"/>
      <c r="M195" s="537"/>
      <c r="N195" s="564"/>
      <c r="O195" s="564"/>
      <c r="P195" s="564"/>
    </row>
    <row r="196" spans="1:16" s="542" customFormat="1" x14ac:dyDescent="0.2">
      <c r="A196" s="573"/>
      <c r="B196" s="570"/>
      <c r="C196" s="561"/>
      <c r="D196" s="562"/>
      <c r="E196" s="563"/>
      <c r="F196" s="564"/>
      <c r="G196" s="564"/>
      <c r="H196" s="564"/>
      <c r="I196" s="564"/>
      <c r="J196" s="564"/>
      <c r="K196" s="564"/>
      <c r="L196" s="564"/>
      <c r="M196" s="564"/>
      <c r="N196" s="564"/>
      <c r="O196" s="564"/>
      <c r="P196" s="564"/>
    </row>
    <row r="197" spans="1:16" s="542" customFormat="1" x14ac:dyDescent="0.2">
      <c r="A197" s="573"/>
      <c r="B197" s="570"/>
      <c r="C197" s="561"/>
      <c r="D197" s="562"/>
      <c r="E197" s="563"/>
      <c r="F197" s="564"/>
      <c r="G197" s="564"/>
      <c r="H197" s="564"/>
      <c r="I197" s="564"/>
      <c r="J197" s="564"/>
      <c r="K197" s="564"/>
      <c r="L197" s="564"/>
      <c r="M197" s="564"/>
      <c r="N197" s="564"/>
      <c r="O197" s="564"/>
      <c r="P197" s="564"/>
    </row>
    <row r="198" spans="1:16" s="542" customFormat="1" x14ac:dyDescent="0.2">
      <c r="A198" s="573"/>
      <c r="B198" s="570"/>
      <c r="C198" s="561"/>
      <c r="D198" s="562"/>
      <c r="E198" s="563"/>
      <c r="F198" s="564"/>
      <c r="G198" s="564"/>
      <c r="H198" s="564"/>
      <c r="I198" s="564"/>
      <c r="J198" s="564"/>
      <c r="K198" s="564"/>
      <c r="L198" s="564"/>
      <c r="M198" s="564"/>
      <c r="N198" s="564"/>
      <c r="O198" s="564"/>
      <c r="P198" s="564"/>
    </row>
  </sheetData>
  <mergeCells count="146">
    <mergeCell ref="A186:J186"/>
    <mergeCell ref="A187:J187"/>
    <mergeCell ref="A173:P173"/>
    <mergeCell ref="A174:J174"/>
    <mergeCell ref="A175:J175"/>
    <mergeCell ref="A176:J176"/>
    <mergeCell ref="A171:J171"/>
    <mergeCell ref="A172:J172"/>
    <mergeCell ref="A168:J168"/>
    <mergeCell ref="A169:J169"/>
    <mergeCell ref="A170:J170"/>
    <mergeCell ref="A183:J183"/>
    <mergeCell ref="A184:J184"/>
    <mergeCell ref="A185:J185"/>
    <mergeCell ref="A178:J178"/>
    <mergeCell ref="A179:J179"/>
    <mergeCell ref="A180:J180"/>
    <mergeCell ref="A181:J181"/>
    <mergeCell ref="A182:J182"/>
    <mergeCell ref="A177:J177"/>
    <mergeCell ref="A165:J165"/>
    <mergeCell ref="A166:J166"/>
    <mergeCell ref="A167:J167"/>
    <mergeCell ref="A163:J163"/>
    <mergeCell ref="A164:J164"/>
    <mergeCell ref="A147:P147"/>
    <mergeCell ref="A159:J159"/>
    <mergeCell ref="A160:J160"/>
    <mergeCell ref="A161:J161"/>
    <mergeCell ref="A162:J162"/>
    <mergeCell ref="A142:J142"/>
    <mergeCell ref="A143:J143"/>
    <mergeCell ref="A144:J144"/>
    <mergeCell ref="A145:J145"/>
    <mergeCell ref="A146:J146"/>
    <mergeCell ref="A137:J137"/>
    <mergeCell ref="A138:J138"/>
    <mergeCell ref="A139:J139"/>
    <mergeCell ref="A140:J140"/>
    <mergeCell ref="A141:J141"/>
    <mergeCell ref="A121:P121"/>
    <mergeCell ref="A133:J133"/>
    <mergeCell ref="A134:J134"/>
    <mergeCell ref="A135:J135"/>
    <mergeCell ref="A136:J136"/>
    <mergeCell ref="A116:J116"/>
    <mergeCell ref="A117:J117"/>
    <mergeCell ref="A118:J118"/>
    <mergeCell ref="A119:J119"/>
    <mergeCell ref="A120:J120"/>
    <mergeCell ref="A111:J111"/>
    <mergeCell ref="A112:J112"/>
    <mergeCell ref="A113:J113"/>
    <mergeCell ref="A114:J114"/>
    <mergeCell ref="A115:J115"/>
    <mergeCell ref="A77:P77"/>
    <mergeCell ref="A107:J107"/>
    <mergeCell ref="A108:J108"/>
    <mergeCell ref="A109:J109"/>
    <mergeCell ref="A110:J110"/>
    <mergeCell ref="A72:J72"/>
    <mergeCell ref="A73:J73"/>
    <mergeCell ref="A74:J74"/>
    <mergeCell ref="A75:J75"/>
    <mergeCell ref="A76:J76"/>
    <mergeCell ref="A67:J67"/>
    <mergeCell ref="A68:J68"/>
    <mergeCell ref="A69:J69"/>
    <mergeCell ref="A70:J70"/>
    <mergeCell ref="A71:J71"/>
    <mergeCell ref="A62:J62"/>
    <mergeCell ref="A63:J63"/>
    <mergeCell ref="A64:J64"/>
    <mergeCell ref="A65:J65"/>
    <mergeCell ref="A66:J66"/>
    <mergeCell ref="A48:J48"/>
    <mergeCell ref="A49:J49"/>
    <mergeCell ref="A50:P50"/>
    <mergeCell ref="A60:J60"/>
    <mergeCell ref="A61:J61"/>
    <mergeCell ref="P23:P26"/>
    <mergeCell ref="A43:J43"/>
    <mergeCell ref="A44:J44"/>
    <mergeCell ref="A45:J45"/>
    <mergeCell ref="A46:J46"/>
    <mergeCell ref="A47:J47"/>
    <mergeCell ref="A38:J38"/>
    <mergeCell ref="A39:J39"/>
    <mergeCell ref="A40:J40"/>
    <mergeCell ref="A41:J41"/>
    <mergeCell ref="A42:J42"/>
    <mergeCell ref="N25:N26"/>
    <mergeCell ref="K23:N23"/>
    <mergeCell ref="O23:O26"/>
    <mergeCell ref="H25:H26"/>
    <mergeCell ref="I25:I26"/>
    <mergeCell ref="J25:J26"/>
    <mergeCell ref="L25:L26"/>
    <mergeCell ref="M25:M26"/>
    <mergeCell ref="A23:B23"/>
    <mergeCell ref="C23:C26"/>
    <mergeCell ref="D23:D26"/>
    <mergeCell ref="E23:E26"/>
    <mergeCell ref="F23:F26"/>
    <mergeCell ref="G23:J23"/>
    <mergeCell ref="A24:A26"/>
    <mergeCell ref="B24:B26"/>
    <mergeCell ref="G24:G26"/>
    <mergeCell ref="H24:J24"/>
    <mergeCell ref="M13:P13"/>
    <mergeCell ref="M14:P14"/>
    <mergeCell ref="I16:J17"/>
    <mergeCell ref="K16:L17"/>
    <mergeCell ref="M16:P16"/>
    <mergeCell ref="M17:N17"/>
    <mergeCell ref="O17:P17"/>
    <mergeCell ref="A191:J191"/>
    <mergeCell ref="A192:J192"/>
    <mergeCell ref="K24:K26"/>
    <mergeCell ref="L24:N24"/>
    <mergeCell ref="A188:J188"/>
    <mergeCell ref="A189:J189"/>
    <mergeCell ref="A190:J190"/>
    <mergeCell ref="I18:J18"/>
    <mergeCell ref="K18:L18"/>
    <mergeCell ref="M18:N18"/>
    <mergeCell ref="O18:P18"/>
    <mergeCell ref="B21:P21"/>
    <mergeCell ref="A28:P28"/>
    <mergeCell ref="A29:P29"/>
    <mergeCell ref="A35:J35"/>
    <mergeCell ref="A36:J36"/>
    <mergeCell ref="A37:J37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P49"/>
  <sheetViews>
    <sheetView showGridLines="0" view="pageBreakPreview" topLeftCell="A7" zoomScaleNormal="115" zoomScaleSheetLayoutView="100" workbookViewId="0">
      <selection activeCell="A43" sqref="A43:J43"/>
    </sheetView>
  </sheetViews>
  <sheetFormatPr defaultRowHeight="12.75" x14ac:dyDescent="0.2"/>
  <cols>
    <col min="1" max="1" width="4.85546875" style="573" customWidth="1"/>
    <col min="2" max="2" width="3.28515625" style="570" customWidth="1"/>
    <col min="3" max="3" width="13.42578125" style="561" customWidth="1"/>
    <col min="4" max="4" width="32.42578125" style="562" customWidth="1"/>
    <col min="5" max="5" width="9.28515625" style="563" customWidth="1"/>
    <col min="6" max="6" width="14.7109375" style="564" customWidth="1"/>
    <col min="7" max="8" width="7.7109375" style="564" customWidth="1"/>
    <col min="9" max="9" width="8.42578125" style="564" customWidth="1"/>
    <col min="10" max="10" width="7.7109375" style="564" customWidth="1"/>
    <col min="11" max="11" width="10.5703125" style="564" customWidth="1"/>
    <col min="12" max="12" width="7.7109375" style="564" customWidth="1"/>
    <col min="13" max="13" width="8.5703125" style="564" customWidth="1"/>
    <col min="14" max="16" width="7.7109375" style="564" customWidth="1"/>
    <col min="17" max="16384" width="9.140625" style="542"/>
  </cols>
  <sheetData>
    <row r="1" spans="1:16" ht="15" customHeight="1" x14ac:dyDescent="0.2">
      <c r="A1" s="571"/>
      <c r="B1" s="567"/>
      <c r="C1" s="539"/>
      <c r="D1" s="540"/>
      <c r="E1" s="540"/>
      <c r="F1" s="540"/>
      <c r="G1" s="540"/>
      <c r="H1" s="540"/>
      <c r="I1" s="540"/>
      <c r="J1" s="540"/>
      <c r="K1" s="542" t="s">
        <v>50</v>
      </c>
      <c r="L1" s="541"/>
      <c r="M1" s="541"/>
      <c r="N1" s="540"/>
      <c r="O1" s="540"/>
      <c r="P1" s="540"/>
    </row>
    <row r="2" spans="1:16" ht="15" customHeight="1" x14ac:dyDescent="0.2">
      <c r="A2" s="571"/>
      <c r="B2" s="567"/>
      <c r="C2" s="539"/>
      <c r="D2" s="540"/>
      <c r="E2" s="540"/>
      <c r="F2" s="540"/>
      <c r="G2" s="543"/>
      <c r="H2" s="541"/>
      <c r="I2" s="540"/>
      <c r="J2" s="540"/>
      <c r="K2" s="542" t="s">
        <v>51</v>
      </c>
      <c r="L2" s="541"/>
      <c r="M2" s="541"/>
      <c r="N2" s="540"/>
      <c r="O2" s="540"/>
      <c r="P2" s="540"/>
    </row>
    <row r="3" spans="1:16" ht="15" customHeight="1" x14ac:dyDescent="0.2">
      <c r="A3" s="571"/>
      <c r="B3" s="567"/>
      <c r="C3" s="539"/>
      <c r="D3" s="540"/>
      <c r="E3" s="540"/>
      <c r="F3" s="540"/>
      <c r="G3" s="540"/>
      <c r="H3" s="540"/>
      <c r="I3" s="540"/>
      <c r="J3" s="540"/>
      <c r="K3" s="542" t="s">
        <v>52</v>
      </c>
      <c r="L3" s="541"/>
      <c r="M3" s="541"/>
      <c r="N3" s="540"/>
      <c r="O3" s="540"/>
      <c r="P3" s="540"/>
    </row>
    <row r="4" spans="1:16" s="545" customFormat="1" ht="15" customHeight="1" x14ac:dyDescent="0.2">
      <c r="A4" s="571"/>
      <c r="B4" s="568"/>
      <c r="C4" s="544"/>
      <c r="E4" s="546"/>
      <c r="F4" s="547"/>
      <c r="G4" s="547"/>
      <c r="H4" s="547"/>
      <c r="I4" s="547"/>
      <c r="J4" s="540"/>
      <c r="K4" s="540"/>
      <c r="L4" s="547"/>
      <c r="M4" s="674" t="s">
        <v>53</v>
      </c>
      <c r="N4" s="675"/>
      <c r="O4" s="675"/>
      <c r="P4" s="676"/>
    </row>
    <row r="5" spans="1:16" s="545" customFormat="1" ht="15" customHeight="1" x14ac:dyDescent="0.2">
      <c r="A5" s="571"/>
      <c r="B5" s="568"/>
      <c r="C5" s="544"/>
      <c r="E5" s="546"/>
      <c r="F5" s="547"/>
      <c r="G5" s="547"/>
      <c r="H5" s="547"/>
      <c r="I5" s="541"/>
      <c r="J5" s="547"/>
      <c r="K5" s="547"/>
      <c r="L5" s="138" t="s">
        <v>54</v>
      </c>
      <c r="M5" s="674" t="s">
        <v>55</v>
      </c>
      <c r="N5" s="675"/>
      <c r="O5" s="675"/>
      <c r="P5" s="676"/>
    </row>
    <row r="6" spans="1:16" s="545" customFormat="1" ht="15" customHeight="1" x14ac:dyDescent="0.2">
      <c r="A6" s="571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545" customFormat="1" ht="52.5" customHeight="1" x14ac:dyDescent="0.2">
      <c r="A7" s="571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545" customFormat="1" ht="46.5" customHeight="1" x14ac:dyDescent="0.2">
      <c r="A8" s="571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545" customFormat="1" ht="15" customHeight="1" x14ac:dyDescent="0.2">
      <c r="A9" s="571"/>
      <c r="B9" s="549" t="s">
        <v>58</v>
      </c>
      <c r="C9" s="550"/>
      <c r="E9" s="546"/>
      <c r="F9" s="547"/>
      <c r="G9" s="547"/>
      <c r="H9" s="547"/>
      <c r="I9" s="538"/>
      <c r="J9" s="540"/>
      <c r="K9" s="540"/>
      <c r="L9" s="540" t="s">
        <v>59</v>
      </c>
      <c r="M9" s="685"/>
      <c r="N9" s="686"/>
      <c r="O9" s="686"/>
      <c r="P9" s="687"/>
    </row>
    <row r="10" spans="1:16" s="545" customFormat="1" ht="15" customHeight="1" x14ac:dyDescent="0.2">
      <c r="A10" s="571"/>
      <c r="B10" s="726" t="s">
        <v>1573</v>
      </c>
      <c r="C10" s="726"/>
      <c r="D10" s="726"/>
      <c r="E10" s="726"/>
      <c r="F10" s="726"/>
      <c r="G10" s="726"/>
      <c r="H10" s="574"/>
      <c r="I10" s="574"/>
      <c r="J10" s="574"/>
      <c r="K10" s="574"/>
      <c r="L10" s="540" t="s">
        <v>59</v>
      </c>
      <c r="M10" s="685"/>
      <c r="N10" s="686"/>
      <c r="O10" s="686"/>
      <c r="P10" s="687"/>
    </row>
    <row r="11" spans="1:16" s="545" customFormat="1" ht="15" customHeight="1" x14ac:dyDescent="0.2">
      <c r="A11" s="571"/>
      <c r="B11" s="726"/>
      <c r="C11" s="726"/>
      <c r="D11" s="726"/>
      <c r="E11" s="726"/>
      <c r="F11" s="726"/>
      <c r="G11" s="726"/>
      <c r="H11" s="547"/>
      <c r="I11" s="538"/>
      <c r="J11" s="540"/>
      <c r="K11" s="540"/>
      <c r="L11" s="548" t="s">
        <v>60</v>
      </c>
      <c r="M11" s="674"/>
      <c r="N11" s="675"/>
      <c r="O11" s="675"/>
      <c r="P11" s="676"/>
    </row>
    <row r="12" spans="1:16" s="545" customFormat="1" ht="15" customHeight="1" x14ac:dyDescent="0.2">
      <c r="A12" s="571"/>
      <c r="B12" s="726"/>
      <c r="C12" s="726"/>
      <c r="D12" s="726"/>
      <c r="E12" s="726"/>
      <c r="F12" s="726"/>
      <c r="G12" s="726"/>
      <c r="H12" s="540"/>
      <c r="I12" s="541"/>
      <c r="J12" s="551"/>
      <c r="K12" s="548" t="s">
        <v>61</v>
      </c>
      <c r="L12" s="552" t="s">
        <v>62</v>
      </c>
      <c r="M12" s="671" t="s">
        <v>498</v>
      </c>
      <c r="N12" s="672"/>
      <c r="O12" s="672"/>
      <c r="P12" s="673"/>
    </row>
    <row r="13" spans="1:16" s="545" customFormat="1" ht="15" customHeight="1" x14ac:dyDescent="0.2">
      <c r="A13" s="571"/>
      <c r="B13" s="567"/>
      <c r="C13" s="539"/>
      <c r="E13" s="546"/>
      <c r="F13" s="547"/>
      <c r="G13" s="547"/>
      <c r="H13" s="547"/>
      <c r="I13" s="541"/>
      <c r="L13" s="552" t="s">
        <v>63</v>
      </c>
      <c r="M13" s="671" t="s">
        <v>497</v>
      </c>
      <c r="N13" s="672"/>
      <c r="O13" s="672"/>
      <c r="P13" s="673"/>
    </row>
    <row r="14" spans="1:16" s="545" customFormat="1" ht="15" customHeight="1" x14ac:dyDescent="0.2">
      <c r="A14" s="571"/>
      <c r="B14" s="567"/>
      <c r="C14" s="539"/>
      <c r="E14" s="546"/>
      <c r="F14" s="538"/>
      <c r="G14" s="547"/>
      <c r="H14" s="547"/>
      <c r="I14" s="541"/>
      <c r="J14" s="547"/>
      <c r="K14" s="547"/>
      <c r="L14" s="547" t="s">
        <v>64</v>
      </c>
      <c r="M14" s="674"/>
      <c r="N14" s="675"/>
      <c r="O14" s="675"/>
      <c r="P14" s="676"/>
    </row>
    <row r="15" spans="1:16" ht="15" customHeight="1" x14ac:dyDescent="0.2">
      <c r="A15" s="571"/>
      <c r="B15" s="567"/>
      <c r="C15" s="539"/>
      <c r="D15" s="545"/>
      <c r="E15" s="546"/>
      <c r="F15" s="538"/>
      <c r="G15" s="547"/>
      <c r="H15" s="547"/>
      <c r="I15" s="547"/>
      <c r="J15" s="547"/>
      <c r="K15" s="547"/>
      <c r="L15" s="547"/>
      <c r="M15" s="548"/>
      <c r="N15" s="548"/>
      <c r="O15" s="553"/>
      <c r="P15" s="553"/>
    </row>
    <row r="16" spans="1:16" ht="15" customHeight="1" x14ac:dyDescent="0.2">
      <c r="A16" s="571"/>
      <c r="B16" s="567"/>
      <c r="C16" s="539"/>
      <c r="D16" s="545"/>
      <c r="E16" s="546"/>
      <c r="F16" s="538"/>
      <c r="G16" s="547"/>
      <c r="H16" s="547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571"/>
      <c r="B17" s="567"/>
      <c r="C17" s="539"/>
      <c r="D17" s="545"/>
      <c r="E17" s="546"/>
      <c r="F17" s="538"/>
      <c r="G17" s="547"/>
      <c r="H17" s="547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571"/>
      <c r="B18" s="567"/>
      <c r="C18" s="539"/>
      <c r="D18" s="545"/>
      <c r="E18" s="546"/>
      <c r="F18" s="538"/>
      <c r="G18" s="547"/>
      <c r="H18" s="547"/>
      <c r="I18" s="667" t="s">
        <v>201</v>
      </c>
      <c r="J18" s="668"/>
      <c r="K18" s="667" t="s">
        <v>2828</v>
      </c>
      <c r="L18" s="668"/>
      <c r="M18" s="667" t="s">
        <v>2827</v>
      </c>
      <c r="N18" s="668"/>
      <c r="O18" s="667" t="s">
        <v>2828</v>
      </c>
      <c r="P18" s="668"/>
    </row>
    <row r="19" spans="1:16" s="556" customFormat="1" ht="24.75" customHeight="1" x14ac:dyDescent="0.2">
      <c r="A19" s="572"/>
      <c r="B19" s="569"/>
      <c r="C19" s="565"/>
      <c r="D19" s="557"/>
      <c r="E19" s="554"/>
      <c r="F19" s="558"/>
      <c r="G19" s="554" t="s">
        <v>70</v>
      </c>
      <c r="H19" s="558"/>
      <c r="I19" s="558"/>
      <c r="J19" s="558"/>
      <c r="K19" s="566"/>
      <c r="L19" s="558"/>
      <c r="M19" s="558"/>
      <c r="N19" s="559"/>
      <c r="O19" s="559"/>
      <c r="P19" s="560"/>
    </row>
    <row r="20" spans="1:16" s="556" customFormat="1" ht="15" customHeight="1" x14ac:dyDescent="0.2">
      <c r="A20" s="572"/>
      <c r="B20" s="569"/>
      <c r="C20" s="565"/>
      <c r="D20" s="557"/>
      <c r="E20" s="554"/>
      <c r="F20" s="558"/>
      <c r="G20" s="554" t="s">
        <v>1233</v>
      </c>
      <c r="H20" s="558"/>
      <c r="I20" s="558"/>
      <c r="J20" s="558"/>
      <c r="K20" s="566"/>
      <c r="L20" s="558"/>
      <c r="M20" s="558"/>
      <c r="N20" s="559"/>
      <c r="O20" s="559"/>
      <c r="P20" s="560"/>
    </row>
    <row r="21" spans="1:16" s="556" customFormat="1" ht="15" customHeight="1" x14ac:dyDescent="0.2">
      <c r="A21" s="572"/>
      <c r="B21" s="669" t="s">
        <v>2953</v>
      </c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</row>
    <row r="22" spans="1:16" s="556" customFormat="1" x14ac:dyDescent="0.2">
      <c r="A22" s="572"/>
      <c r="B22" s="569"/>
      <c r="C22" s="555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</row>
    <row r="23" spans="1:16" ht="12.75" customHeight="1" x14ac:dyDescent="0.2">
      <c r="A23" s="661" t="s">
        <v>71</v>
      </c>
      <c r="B23" s="662"/>
      <c r="C23" s="663" t="s">
        <v>72</v>
      </c>
      <c r="D23" s="650" t="s">
        <v>73</v>
      </c>
      <c r="E23" s="658" t="s">
        <v>74</v>
      </c>
      <c r="F23" s="658" t="s">
        <v>75</v>
      </c>
      <c r="G23" s="659" t="s">
        <v>76</v>
      </c>
      <c r="H23" s="660"/>
      <c r="I23" s="660"/>
      <c r="J23" s="660"/>
      <c r="K23" s="659" t="s">
        <v>77</v>
      </c>
      <c r="L23" s="660"/>
      <c r="M23" s="660"/>
      <c r="N23" s="660"/>
      <c r="O23" s="650" t="s">
        <v>78</v>
      </c>
      <c r="P23" s="652" t="s">
        <v>79</v>
      </c>
    </row>
    <row r="24" spans="1:16" ht="12.75" customHeight="1" x14ac:dyDescent="0.2">
      <c r="A24" s="654" t="s">
        <v>80</v>
      </c>
      <c r="B24" s="656" t="s">
        <v>81</v>
      </c>
      <c r="C24" s="664"/>
      <c r="D24" s="651"/>
      <c r="E24" s="658"/>
      <c r="F24" s="658"/>
      <c r="G24" s="658" t="s">
        <v>82</v>
      </c>
      <c r="H24" s="659" t="s">
        <v>83</v>
      </c>
      <c r="I24" s="660"/>
      <c r="J24" s="660"/>
      <c r="K24" s="658" t="s">
        <v>82</v>
      </c>
      <c r="L24" s="659" t="s">
        <v>83</v>
      </c>
      <c r="M24" s="660"/>
      <c r="N24" s="660"/>
      <c r="O24" s="651"/>
      <c r="P24" s="653"/>
    </row>
    <row r="25" spans="1:16" ht="12.75" customHeight="1" x14ac:dyDescent="0.2">
      <c r="A25" s="655"/>
      <c r="B25" s="657"/>
      <c r="C25" s="664"/>
      <c r="D25" s="651"/>
      <c r="E25" s="658"/>
      <c r="F25" s="658"/>
      <c r="G25" s="658"/>
      <c r="H25" s="658" t="s">
        <v>84</v>
      </c>
      <c r="I25" s="658" t="s">
        <v>85</v>
      </c>
      <c r="J25" s="650" t="s">
        <v>86</v>
      </c>
      <c r="K25" s="658"/>
      <c r="L25" s="658" t="s">
        <v>84</v>
      </c>
      <c r="M25" s="658" t="s">
        <v>85</v>
      </c>
      <c r="N25" s="665" t="s">
        <v>86</v>
      </c>
      <c r="O25" s="651"/>
      <c r="P25" s="653"/>
    </row>
    <row r="26" spans="1:16" x14ac:dyDescent="0.2">
      <c r="A26" s="655"/>
      <c r="B26" s="657"/>
      <c r="C26" s="664"/>
      <c r="D26" s="651"/>
      <c r="E26" s="650"/>
      <c r="F26" s="650"/>
      <c r="G26" s="650"/>
      <c r="H26" s="650"/>
      <c r="I26" s="650"/>
      <c r="J26" s="651"/>
      <c r="K26" s="650"/>
      <c r="L26" s="650"/>
      <c r="M26" s="650"/>
      <c r="N26" s="666"/>
      <c r="O26" s="651"/>
      <c r="P26" s="653"/>
    </row>
    <row r="27" spans="1:16" x14ac:dyDescent="0.2">
      <c r="A27" s="594">
        <v>1</v>
      </c>
      <c r="B27" s="595">
        <v>2</v>
      </c>
      <c r="C27" s="595">
        <v>3</v>
      </c>
      <c r="D27" s="596">
        <v>4</v>
      </c>
      <c r="E27" s="596">
        <v>5</v>
      </c>
      <c r="F27" s="596">
        <v>6</v>
      </c>
      <c r="G27" s="596">
        <v>7</v>
      </c>
      <c r="H27" s="596">
        <v>8</v>
      </c>
      <c r="I27" s="596">
        <v>9</v>
      </c>
      <c r="J27" s="596">
        <v>10</v>
      </c>
      <c r="K27" s="596">
        <v>11</v>
      </c>
      <c r="L27" s="596">
        <v>12</v>
      </c>
      <c r="M27" s="596">
        <v>13</v>
      </c>
      <c r="N27" s="596">
        <v>14</v>
      </c>
      <c r="O27" s="596">
        <v>15</v>
      </c>
      <c r="P27" s="596">
        <v>16</v>
      </c>
    </row>
    <row r="28" spans="1:16" ht="12.75" customHeight="1" x14ac:dyDescent="0.2">
      <c r="A28" s="647" t="s">
        <v>2447</v>
      </c>
      <c r="B28" s="645"/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</row>
    <row r="29" spans="1:16" ht="12.75" customHeight="1" x14ac:dyDescent="0.2">
      <c r="A29" s="646" t="s">
        <v>2448</v>
      </c>
      <c r="B29" s="645"/>
      <c r="C29" s="645"/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  <c r="P29" s="645"/>
    </row>
    <row r="30" spans="1:16" ht="78.75" x14ac:dyDescent="0.2">
      <c r="A30" s="586">
        <v>1</v>
      </c>
      <c r="B30" s="587" t="s">
        <v>88</v>
      </c>
      <c r="C30" s="588" t="s">
        <v>2449</v>
      </c>
      <c r="D30" s="589" t="s">
        <v>2954</v>
      </c>
      <c r="E30" s="590" t="s">
        <v>2451</v>
      </c>
      <c r="F30" s="591">
        <v>16.579999999999998</v>
      </c>
      <c r="G30" s="592">
        <v>738.96</v>
      </c>
      <c r="H30" s="592">
        <v>393.24</v>
      </c>
      <c r="I30" s="592">
        <v>6.09</v>
      </c>
      <c r="J30" s="591"/>
      <c r="K30" s="592">
        <v>12252</v>
      </c>
      <c r="L30" s="592">
        <v>6520</v>
      </c>
      <c r="M30" s="592">
        <v>101</v>
      </c>
      <c r="N30" s="591"/>
      <c r="O30" s="591" t="s">
        <v>2955</v>
      </c>
      <c r="P30" s="591" t="s">
        <v>107</v>
      </c>
    </row>
    <row r="31" spans="1:16" ht="65.25" x14ac:dyDescent="0.2">
      <c r="A31" s="586">
        <v>2</v>
      </c>
      <c r="B31" s="587" t="s">
        <v>102</v>
      </c>
      <c r="C31" s="588" t="s">
        <v>2454</v>
      </c>
      <c r="D31" s="589" t="s">
        <v>2455</v>
      </c>
      <c r="E31" s="590" t="s">
        <v>180</v>
      </c>
      <c r="F31" s="591">
        <v>16.579999999999998</v>
      </c>
      <c r="G31" s="592">
        <v>2690.63</v>
      </c>
      <c r="H31" s="592">
        <v>1708.69</v>
      </c>
      <c r="I31" s="592">
        <v>981.94</v>
      </c>
      <c r="J31" s="591"/>
      <c r="K31" s="592">
        <v>44611</v>
      </c>
      <c r="L31" s="592">
        <v>28330</v>
      </c>
      <c r="M31" s="592">
        <v>16281</v>
      </c>
      <c r="N31" s="591"/>
      <c r="O31" s="591" t="s">
        <v>2956</v>
      </c>
      <c r="P31" s="591" t="s">
        <v>107</v>
      </c>
    </row>
    <row r="32" spans="1:16" ht="22.5" x14ac:dyDescent="0.2">
      <c r="A32" s="586">
        <v>3</v>
      </c>
      <c r="B32" s="587" t="s">
        <v>2887</v>
      </c>
      <c r="C32" s="588" t="s">
        <v>2457</v>
      </c>
      <c r="D32" s="589" t="s">
        <v>2957</v>
      </c>
      <c r="E32" s="590" t="s">
        <v>424</v>
      </c>
      <c r="F32" s="591">
        <v>1707.74</v>
      </c>
      <c r="G32" s="592">
        <v>71.989999999999995</v>
      </c>
      <c r="H32" s="591"/>
      <c r="I32" s="591"/>
      <c r="J32" s="591"/>
      <c r="K32" s="592">
        <v>122940</v>
      </c>
      <c r="L32" s="591"/>
      <c r="M32" s="591"/>
      <c r="N32" s="591"/>
      <c r="O32" s="591" t="s">
        <v>107</v>
      </c>
      <c r="P32" s="591" t="s">
        <v>107</v>
      </c>
    </row>
    <row r="33" spans="1:16" ht="22.5" x14ac:dyDescent="0.2">
      <c r="A33" s="586">
        <v>4</v>
      </c>
      <c r="B33" s="587" t="s">
        <v>2887</v>
      </c>
      <c r="C33" s="588" t="s">
        <v>2457</v>
      </c>
      <c r="D33" s="589" t="s">
        <v>2958</v>
      </c>
      <c r="E33" s="590" t="s">
        <v>424</v>
      </c>
      <c r="F33" s="591">
        <v>1707.74</v>
      </c>
      <c r="G33" s="592">
        <v>36.369999999999997</v>
      </c>
      <c r="H33" s="591"/>
      <c r="I33" s="591"/>
      <c r="J33" s="591"/>
      <c r="K33" s="592">
        <v>62111</v>
      </c>
      <c r="L33" s="591"/>
      <c r="M33" s="591"/>
      <c r="N33" s="591"/>
      <c r="O33" s="591" t="s">
        <v>107</v>
      </c>
      <c r="P33" s="591" t="s">
        <v>107</v>
      </c>
    </row>
    <row r="34" spans="1:16" ht="33.75" x14ac:dyDescent="0.2">
      <c r="A34" s="586">
        <v>5</v>
      </c>
      <c r="B34" s="587" t="s">
        <v>2887</v>
      </c>
      <c r="C34" s="588" t="s">
        <v>2457</v>
      </c>
      <c r="D34" s="589" t="s">
        <v>2959</v>
      </c>
      <c r="E34" s="590" t="s">
        <v>424</v>
      </c>
      <c r="F34" s="591">
        <v>1658</v>
      </c>
      <c r="G34" s="592">
        <v>58.69</v>
      </c>
      <c r="H34" s="591"/>
      <c r="I34" s="591"/>
      <c r="J34" s="591"/>
      <c r="K34" s="592">
        <v>97308</v>
      </c>
      <c r="L34" s="591"/>
      <c r="M34" s="591"/>
      <c r="N34" s="591"/>
      <c r="O34" s="591" t="s">
        <v>107</v>
      </c>
      <c r="P34" s="591" t="s">
        <v>107</v>
      </c>
    </row>
    <row r="35" spans="1:16" ht="12.75" customHeight="1" x14ac:dyDescent="0.2">
      <c r="A35" s="586">
        <v>6</v>
      </c>
      <c r="B35" s="587" t="s">
        <v>2887</v>
      </c>
      <c r="C35" s="588" t="s">
        <v>751</v>
      </c>
      <c r="D35" s="589" t="s">
        <v>752</v>
      </c>
      <c r="E35" s="590" t="s">
        <v>424</v>
      </c>
      <c r="F35" s="591">
        <v>1707.74</v>
      </c>
      <c r="G35" s="592">
        <v>3.56</v>
      </c>
      <c r="H35" s="591"/>
      <c r="I35" s="591"/>
      <c r="J35" s="591"/>
      <c r="K35" s="592">
        <v>6080</v>
      </c>
      <c r="L35" s="591"/>
      <c r="M35" s="591"/>
      <c r="N35" s="591"/>
      <c r="O35" s="591" t="s">
        <v>107</v>
      </c>
      <c r="P35" s="591" t="s">
        <v>107</v>
      </c>
    </row>
    <row r="36" spans="1:16" ht="12.75" customHeight="1" x14ac:dyDescent="0.2">
      <c r="A36" s="586">
        <v>7</v>
      </c>
      <c r="B36" s="587" t="s">
        <v>2887</v>
      </c>
      <c r="C36" s="588" t="s">
        <v>2960</v>
      </c>
      <c r="D36" s="589" t="s">
        <v>2961</v>
      </c>
      <c r="E36" s="590" t="s">
        <v>1014</v>
      </c>
      <c r="F36" s="591">
        <v>320</v>
      </c>
      <c r="G36" s="592">
        <v>13.8</v>
      </c>
      <c r="H36" s="591"/>
      <c r="I36" s="591"/>
      <c r="J36" s="591"/>
      <c r="K36" s="592">
        <v>4416</v>
      </c>
      <c r="L36" s="591"/>
      <c r="M36" s="591"/>
      <c r="N36" s="591"/>
      <c r="O36" s="591" t="s">
        <v>107</v>
      </c>
      <c r="P36" s="591" t="s">
        <v>107</v>
      </c>
    </row>
    <row r="37" spans="1:16" x14ac:dyDescent="0.2">
      <c r="A37" s="648" t="s">
        <v>345</v>
      </c>
      <c r="B37" s="649"/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</row>
    <row r="38" spans="1:16" x14ac:dyDescent="0.2">
      <c r="A38" s="646" t="s">
        <v>473</v>
      </c>
      <c r="B38" s="645"/>
      <c r="C38" s="645"/>
      <c r="D38" s="645"/>
      <c r="E38" s="645"/>
      <c r="F38" s="645"/>
      <c r="G38" s="645"/>
      <c r="H38" s="645"/>
      <c r="I38" s="645"/>
      <c r="J38" s="645"/>
      <c r="K38" s="591">
        <v>349718</v>
      </c>
      <c r="L38" s="591">
        <v>34850</v>
      </c>
      <c r="M38" s="591">
        <v>16382</v>
      </c>
      <c r="N38" s="591"/>
      <c r="O38" s="591">
        <v>3632.84</v>
      </c>
      <c r="P38" s="591"/>
    </row>
    <row r="39" spans="1:16" x14ac:dyDescent="0.2">
      <c r="A39" s="646" t="s">
        <v>461</v>
      </c>
      <c r="B39" s="645"/>
      <c r="C39" s="645"/>
      <c r="D39" s="645"/>
      <c r="E39" s="645"/>
      <c r="F39" s="645"/>
      <c r="G39" s="645"/>
      <c r="H39" s="645"/>
      <c r="I39" s="645"/>
      <c r="J39" s="645"/>
      <c r="K39" s="591">
        <v>33931</v>
      </c>
      <c r="L39" s="591"/>
      <c r="M39" s="591"/>
      <c r="N39" s="591"/>
      <c r="O39" s="591"/>
      <c r="P39" s="591"/>
    </row>
    <row r="40" spans="1:16" x14ac:dyDescent="0.2">
      <c r="A40" s="646" t="s">
        <v>462</v>
      </c>
      <c r="B40" s="645"/>
      <c r="C40" s="645"/>
      <c r="D40" s="645"/>
      <c r="E40" s="645"/>
      <c r="F40" s="645"/>
      <c r="G40" s="645"/>
      <c r="H40" s="645"/>
      <c r="I40" s="645"/>
      <c r="J40" s="645"/>
      <c r="K40" s="591">
        <v>17678</v>
      </c>
      <c r="L40" s="591"/>
      <c r="M40" s="591"/>
      <c r="N40" s="591"/>
      <c r="O40" s="591"/>
      <c r="P40" s="591"/>
    </row>
    <row r="41" spans="1:16" ht="12.75" customHeight="1" x14ac:dyDescent="0.2">
      <c r="A41" s="644" t="s">
        <v>350</v>
      </c>
      <c r="B41" s="645"/>
      <c r="C41" s="645"/>
      <c r="D41" s="645"/>
      <c r="E41" s="645"/>
      <c r="F41" s="645"/>
      <c r="G41" s="645"/>
      <c r="H41" s="645"/>
      <c r="I41" s="645"/>
      <c r="J41" s="645"/>
      <c r="K41" s="499">
        <v>401326.67</v>
      </c>
      <c r="L41" s="591"/>
      <c r="M41" s="591"/>
      <c r="N41" s="591"/>
      <c r="O41" s="593">
        <v>3632.84</v>
      </c>
      <c r="P41" s="591"/>
    </row>
    <row r="42" spans="1:16" x14ac:dyDescent="0.2">
      <c r="A42" s="646" t="s">
        <v>347</v>
      </c>
      <c r="B42" s="645"/>
      <c r="C42" s="645"/>
      <c r="D42" s="645"/>
      <c r="E42" s="645"/>
      <c r="F42" s="645"/>
      <c r="G42" s="645"/>
      <c r="H42" s="645"/>
      <c r="I42" s="645"/>
      <c r="J42" s="645"/>
      <c r="K42" s="580">
        <v>2793234</v>
      </c>
      <c r="L42" s="580"/>
      <c r="M42" s="593"/>
      <c r="N42" s="580"/>
      <c r="O42" s="580"/>
      <c r="P42" s="580"/>
    </row>
    <row r="43" spans="1:16" x14ac:dyDescent="0.2">
      <c r="A43" s="646" t="s">
        <v>348</v>
      </c>
      <c r="B43" s="645"/>
      <c r="C43" s="645"/>
      <c r="D43" s="645"/>
      <c r="E43" s="645"/>
      <c r="F43" s="645"/>
      <c r="G43" s="645"/>
      <c r="H43" s="645"/>
      <c r="I43" s="645"/>
      <c r="J43" s="645"/>
      <c r="K43" s="61">
        <f>ROUND(K42*1.1532377,2)</f>
        <v>3221262.75</v>
      </c>
      <c r="L43" s="580"/>
      <c r="M43" s="591"/>
      <c r="N43" s="580"/>
      <c r="O43" s="580"/>
      <c r="P43" s="580"/>
    </row>
    <row r="44" spans="1:16" x14ac:dyDescent="0.2">
      <c r="A44" s="646" t="s">
        <v>349</v>
      </c>
      <c r="B44" s="645"/>
      <c r="C44" s="645"/>
      <c r="D44" s="645"/>
      <c r="E44" s="645"/>
      <c r="F44" s="645"/>
      <c r="G44" s="645"/>
      <c r="H44" s="645"/>
      <c r="I44" s="645"/>
      <c r="J44" s="645"/>
      <c r="K44" s="61">
        <f>3266360/1.2</f>
        <v>2721966.666666667</v>
      </c>
      <c r="L44" s="580"/>
      <c r="M44" s="591"/>
      <c r="N44" s="580"/>
      <c r="O44" s="580"/>
      <c r="P44" s="580"/>
    </row>
    <row r="45" spans="1:16" ht="12.75" customHeight="1" x14ac:dyDescent="0.2">
      <c r="A45" s="644" t="s">
        <v>48</v>
      </c>
      <c r="B45" s="645"/>
      <c r="C45" s="645"/>
      <c r="D45" s="645"/>
      <c r="E45" s="645"/>
      <c r="F45" s="645"/>
      <c r="G45" s="645"/>
      <c r="H45" s="645"/>
      <c r="I45" s="645"/>
      <c r="J45" s="645"/>
      <c r="K45" s="61">
        <f>K44*0.2</f>
        <v>544393.33333333337</v>
      </c>
      <c r="L45" s="580"/>
      <c r="M45" s="591"/>
      <c r="N45" s="580"/>
      <c r="O45" s="580"/>
      <c r="P45" s="580"/>
    </row>
    <row r="46" spans="1:16" ht="12.75" customHeight="1" x14ac:dyDescent="0.2">
      <c r="A46" s="644" t="s">
        <v>2962</v>
      </c>
      <c r="B46" s="645"/>
      <c r="C46" s="645"/>
      <c r="D46" s="645"/>
      <c r="E46" s="645"/>
      <c r="F46" s="645"/>
      <c r="G46" s="645"/>
      <c r="H46" s="645"/>
      <c r="I46" s="645"/>
      <c r="J46" s="645"/>
      <c r="K46" s="61">
        <f>K45+K44</f>
        <v>3266360.0000000005</v>
      </c>
      <c r="L46" s="580"/>
      <c r="M46" s="591"/>
      <c r="N46" s="580"/>
      <c r="O46" s="580"/>
      <c r="P46" s="580"/>
    </row>
    <row r="47" spans="1:16" x14ac:dyDescent="0.2">
      <c r="B47" s="122" t="s">
        <v>506</v>
      </c>
      <c r="C47" s="123"/>
      <c r="D47" s="124"/>
      <c r="E47" s="537"/>
      <c r="F47" s="537"/>
      <c r="G47" s="537"/>
      <c r="H47" s="537"/>
      <c r="I47" s="537"/>
      <c r="J47" s="537"/>
      <c r="K47" s="537"/>
      <c r="L47" s="537"/>
      <c r="M47" s="597"/>
    </row>
    <row r="48" spans="1:16" x14ac:dyDescent="0.2">
      <c r="B48" s="122"/>
      <c r="C48" s="123"/>
      <c r="D48" s="124"/>
      <c r="E48" s="537"/>
      <c r="F48" s="537"/>
      <c r="G48" s="537"/>
      <c r="H48" s="537"/>
      <c r="I48" s="537"/>
      <c r="J48" s="537"/>
      <c r="K48" s="537"/>
      <c r="L48" s="537"/>
      <c r="M48" s="537"/>
    </row>
    <row r="49" spans="2:13" x14ac:dyDescent="0.2">
      <c r="B49" s="122" t="s">
        <v>505</v>
      </c>
      <c r="C49" s="123"/>
      <c r="D49" s="124"/>
      <c r="E49" s="537"/>
      <c r="F49" s="537"/>
      <c r="G49" s="537"/>
      <c r="H49" s="537"/>
      <c r="I49" s="537"/>
      <c r="J49" s="537"/>
      <c r="K49" s="537"/>
      <c r="L49" s="537"/>
      <c r="M49" s="537"/>
    </row>
  </sheetData>
  <mergeCells count="58">
    <mergeCell ref="H25:H26"/>
    <mergeCell ref="I25:I26"/>
    <mergeCell ref="J25:J26"/>
    <mergeCell ref="L25:L26"/>
    <mergeCell ref="M25:M26"/>
    <mergeCell ref="A46:J46"/>
    <mergeCell ref="A41:J41"/>
    <mergeCell ref="A42:J42"/>
    <mergeCell ref="A29:P29"/>
    <mergeCell ref="A28:P28"/>
    <mergeCell ref="A39:J39"/>
    <mergeCell ref="A40:J40"/>
    <mergeCell ref="A43:J43"/>
    <mergeCell ref="A44:J44"/>
    <mergeCell ref="A45:J45"/>
    <mergeCell ref="A37:P37"/>
    <mergeCell ref="A38:J38"/>
    <mergeCell ref="K23:N23"/>
    <mergeCell ref="O23:O26"/>
    <mergeCell ref="P23:P26"/>
    <mergeCell ref="A23:B23"/>
    <mergeCell ref="C23:C26"/>
    <mergeCell ref="D23:D26"/>
    <mergeCell ref="E23:E26"/>
    <mergeCell ref="F23:F26"/>
    <mergeCell ref="G23:J23"/>
    <mergeCell ref="A24:A26"/>
    <mergeCell ref="B24:B26"/>
    <mergeCell ref="G24:G26"/>
    <mergeCell ref="H24:J24"/>
    <mergeCell ref="K24:K26"/>
    <mergeCell ref="L24:N24"/>
    <mergeCell ref="N25:N26"/>
    <mergeCell ref="I18:J18"/>
    <mergeCell ref="K18:L18"/>
    <mergeCell ref="M18:N18"/>
    <mergeCell ref="O18:P18"/>
    <mergeCell ref="B21:P21"/>
    <mergeCell ref="M13:P13"/>
    <mergeCell ref="M14:P14"/>
    <mergeCell ref="I16:J17"/>
    <mergeCell ref="K16:L17"/>
    <mergeCell ref="M16:P16"/>
    <mergeCell ref="M17:N17"/>
    <mergeCell ref="O17:P17"/>
    <mergeCell ref="B8:K8"/>
    <mergeCell ref="M8:P8"/>
    <mergeCell ref="M9:P9"/>
    <mergeCell ref="B10:G12"/>
    <mergeCell ref="M10:P10"/>
    <mergeCell ref="M11:P11"/>
    <mergeCell ref="M12:P12"/>
    <mergeCell ref="M4:P4"/>
    <mergeCell ref="M5:P5"/>
    <mergeCell ref="B6:K6"/>
    <mergeCell ref="M6:P6"/>
    <mergeCell ref="B7:K7"/>
    <mergeCell ref="M7:P7"/>
  </mergeCells>
  <pageMargins left="0.19685039370078741" right="0.19685039370078741" top="0.39370078740157483" bottom="0.39370078740157483" header="0.19685039370078741" footer="0.19685039370078741"/>
  <pageSetup paperSize="9" scale="91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63"/>
  <sheetViews>
    <sheetView view="pageBreakPreview" topLeftCell="A11" zoomScaleNormal="100" zoomScaleSheetLayoutView="100" workbookViewId="0">
      <selection activeCell="E26" sqref="E26"/>
    </sheetView>
  </sheetViews>
  <sheetFormatPr defaultColWidth="8.5703125" defaultRowHeight="12" x14ac:dyDescent="0.2"/>
  <cols>
    <col min="1" max="1" width="8.5703125" style="347" customWidth="1"/>
    <col min="2" max="2" width="9.140625" style="347" customWidth="1"/>
    <col min="3" max="3" width="32.140625" style="347" customWidth="1"/>
    <col min="4" max="4" width="9.140625" style="347" customWidth="1"/>
    <col min="5" max="5" width="14.28515625" style="347" customWidth="1"/>
    <col min="6" max="6" width="13.42578125" style="347" customWidth="1"/>
    <col min="7" max="7" width="22.85546875" style="347" customWidth="1"/>
    <col min="8" max="8" width="16.85546875" style="347" hidden="1" customWidth="1"/>
    <col min="9" max="9" width="14.5703125" style="347" hidden="1" customWidth="1"/>
    <col min="10" max="10" width="12.42578125" style="347" customWidth="1"/>
    <col min="11" max="11" width="13.42578125" style="347" customWidth="1"/>
    <col min="12" max="255" width="9.140625" style="347" customWidth="1"/>
    <col min="256" max="16384" width="8.5703125" style="347"/>
  </cols>
  <sheetData>
    <row r="1" spans="1:7" x14ac:dyDescent="0.2">
      <c r="E1" s="415" t="s">
        <v>475</v>
      </c>
    </row>
    <row r="2" spans="1:7" x14ac:dyDescent="0.2">
      <c r="E2" s="415" t="s">
        <v>476</v>
      </c>
    </row>
    <row r="3" spans="1:7" x14ac:dyDescent="0.2">
      <c r="E3" s="415" t="s">
        <v>477</v>
      </c>
    </row>
    <row r="4" spans="1:7" x14ac:dyDescent="0.2">
      <c r="G4" s="416" t="s">
        <v>53</v>
      </c>
    </row>
    <row r="5" spans="1:7" x14ac:dyDescent="0.2">
      <c r="E5" s="742" t="s">
        <v>54</v>
      </c>
      <c r="F5" s="743"/>
      <c r="G5" s="417" t="s">
        <v>55</v>
      </c>
    </row>
    <row r="6" spans="1:7" x14ac:dyDescent="0.2">
      <c r="A6" s="418" t="s">
        <v>478</v>
      </c>
      <c r="B6" s="419"/>
      <c r="C6" s="418"/>
      <c r="D6" s="418"/>
      <c r="E6" s="418"/>
      <c r="F6" s="420"/>
      <c r="G6" s="421"/>
    </row>
    <row r="7" spans="1:7" s="194" customFormat="1" ht="54" customHeight="1" x14ac:dyDescent="0.2">
      <c r="A7" s="723" t="str">
        <f>'[3]КС2-2.'!B7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23"/>
      <c r="C7" s="723"/>
      <c r="D7" s="723"/>
      <c r="E7" s="723"/>
      <c r="F7" s="723"/>
      <c r="G7" s="193" t="str">
        <f>'[2]КС-2'!J7</f>
        <v>01923161</v>
      </c>
    </row>
    <row r="8" spans="1:7" s="194" customFormat="1" ht="48.75" customHeight="1" x14ac:dyDescent="0.2">
      <c r="A8" s="723" t="s">
        <v>2486</v>
      </c>
      <c r="B8" s="723"/>
      <c r="C8" s="723"/>
      <c r="D8" s="723"/>
      <c r="E8" s="723"/>
      <c r="F8" s="723"/>
      <c r="G8" s="193" t="str">
        <f>'[2]КС-2'!J8</f>
        <v>0129455504.</v>
      </c>
    </row>
    <row r="9" spans="1:7" s="194" customFormat="1" ht="18" customHeight="1" x14ac:dyDescent="0.2">
      <c r="A9" s="723" t="s">
        <v>479</v>
      </c>
      <c r="B9" s="723"/>
      <c r="C9" s="723"/>
      <c r="D9" s="723"/>
      <c r="E9" s="723"/>
      <c r="F9" s="744"/>
      <c r="G9" s="422"/>
    </row>
    <row r="10" spans="1:7" s="194" customFormat="1" ht="36" customHeight="1" x14ac:dyDescent="0.2">
      <c r="A10" s="723" t="str">
        <f>'[3]КС2-2.'!B10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23"/>
      <c r="C10" s="723"/>
      <c r="D10" s="723"/>
      <c r="E10" s="723"/>
      <c r="F10" s="723"/>
      <c r="G10" s="423"/>
    </row>
    <row r="11" spans="1:7" ht="25.5" customHeight="1" x14ac:dyDescent="0.2">
      <c r="A11" s="741"/>
      <c r="B11" s="741"/>
      <c r="C11" s="741"/>
      <c r="D11" s="741"/>
      <c r="E11" s="741"/>
      <c r="F11" s="741"/>
      <c r="G11" s="423"/>
    </row>
    <row r="12" spans="1:7" ht="13.15" customHeight="1" x14ac:dyDescent="0.2">
      <c r="A12" s="206"/>
      <c r="B12" s="424"/>
      <c r="C12" s="468"/>
      <c r="D12" s="206"/>
      <c r="E12" s="206"/>
      <c r="F12" s="468" t="s">
        <v>60</v>
      </c>
      <c r="G12" s="466"/>
    </row>
    <row r="13" spans="1:7" x14ac:dyDescent="0.2">
      <c r="A13" s="237"/>
      <c r="B13" s="424"/>
      <c r="C13" s="736" t="s">
        <v>480</v>
      </c>
      <c r="D13" s="736"/>
      <c r="E13" s="737"/>
      <c r="F13" s="426" t="s">
        <v>62</v>
      </c>
      <c r="G13" s="427" t="str">
        <f>'[3]КС2-1.'!M12</f>
        <v>401849</v>
      </c>
    </row>
    <row r="14" spans="1:7" x14ac:dyDescent="0.2">
      <c r="A14" s="206"/>
      <c r="B14" s="424"/>
      <c r="C14" s="468"/>
      <c r="D14" s="206"/>
      <c r="E14" s="206"/>
      <c r="F14" s="470" t="s">
        <v>63</v>
      </c>
      <c r="G14" s="429" t="s">
        <v>503</v>
      </c>
    </row>
    <row r="15" spans="1:7" x14ac:dyDescent="0.2">
      <c r="A15" s="430"/>
      <c r="B15" s="430"/>
      <c r="C15" s="430"/>
      <c r="D15" s="430"/>
      <c r="E15" s="430"/>
      <c r="F15" s="430"/>
      <c r="G15" s="430"/>
    </row>
    <row r="16" spans="1:7" ht="18.75" customHeight="1" x14ac:dyDescent="0.2">
      <c r="A16" s="430"/>
      <c r="B16" s="430"/>
      <c r="C16" s="431"/>
      <c r="D16" s="738" t="s">
        <v>481</v>
      </c>
      <c r="E16" s="739" t="s">
        <v>66</v>
      </c>
      <c r="F16" s="734" t="s">
        <v>67</v>
      </c>
      <c r="G16" s="734"/>
    </row>
    <row r="17" spans="1:8" ht="24.75" customHeight="1" x14ac:dyDescent="0.2">
      <c r="A17" s="430"/>
      <c r="B17" s="472"/>
      <c r="C17" s="431"/>
      <c r="D17" s="738"/>
      <c r="E17" s="740"/>
      <c r="F17" s="470" t="s">
        <v>68</v>
      </c>
      <c r="G17" s="470" t="s">
        <v>69</v>
      </c>
    </row>
    <row r="18" spans="1:8" x14ac:dyDescent="0.2">
      <c r="A18" s="430"/>
      <c r="B18" s="430"/>
      <c r="C18" s="433"/>
      <c r="D18" s="434">
        <v>8</v>
      </c>
      <c r="E18" s="435" t="s">
        <v>2828</v>
      </c>
      <c r="F18" s="436" t="s">
        <v>2827</v>
      </c>
      <c r="G18" s="436" t="s">
        <v>2828</v>
      </c>
    </row>
    <row r="19" spans="1:8" x14ac:dyDescent="0.2">
      <c r="A19" s="430"/>
      <c r="B19" s="430"/>
      <c r="C19" s="437" t="s">
        <v>482</v>
      </c>
      <c r="D19" s="430"/>
      <c r="E19" s="430"/>
      <c r="F19" s="430"/>
      <c r="G19" s="430"/>
    </row>
    <row r="20" spans="1:8" x14ac:dyDescent="0.2">
      <c r="A20" s="430"/>
      <c r="B20" s="430"/>
      <c r="C20" s="438" t="s">
        <v>483</v>
      </c>
      <c r="D20" s="430"/>
      <c r="E20" s="430"/>
      <c r="F20" s="430"/>
      <c r="G20" s="430"/>
    </row>
    <row r="21" spans="1:8" ht="13.15" customHeight="1" x14ac:dyDescent="0.2">
      <c r="A21" s="738" t="s">
        <v>484</v>
      </c>
      <c r="B21" s="738" t="s">
        <v>485</v>
      </c>
      <c r="C21" s="738"/>
      <c r="D21" s="738" t="s">
        <v>53</v>
      </c>
      <c r="E21" s="738" t="s">
        <v>486</v>
      </c>
      <c r="F21" s="738"/>
      <c r="G21" s="738"/>
    </row>
    <row r="22" spans="1:8" ht="48" x14ac:dyDescent="0.2">
      <c r="A22" s="738"/>
      <c r="B22" s="738"/>
      <c r="C22" s="738"/>
      <c r="D22" s="738"/>
      <c r="E22" s="469" t="s">
        <v>487</v>
      </c>
      <c r="F22" s="469" t="s">
        <v>488</v>
      </c>
      <c r="G22" s="469" t="s">
        <v>489</v>
      </c>
    </row>
    <row r="23" spans="1:8" ht="13.15" customHeight="1" x14ac:dyDescent="0.2">
      <c r="A23" s="440">
        <v>1</v>
      </c>
      <c r="B23" s="734">
        <v>2</v>
      </c>
      <c r="C23" s="734"/>
      <c r="D23" s="470">
        <v>3</v>
      </c>
      <c r="E23" s="469">
        <v>4</v>
      </c>
      <c r="F23" s="469">
        <v>5</v>
      </c>
      <c r="G23" s="469">
        <v>6</v>
      </c>
    </row>
    <row r="24" spans="1:8" ht="36" customHeight="1" x14ac:dyDescent="0.2">
      <c r="A24" s="470"/>
      <c r="B24" s="735" t="s">
        <v>490</v>
      </c>
      <c r="C24" s="735"/>
      <c r="D24" s="471"/>
      <c r="E24" s="442">
        <f>SUM(E26:E55)</f>
        <v>32041740.255456187</v>
      </c>
      <c r="F24" s="442">
        <f t="shared" ref="F24:G24" si="0">SUM(F26:F55)</f>
        <v>32041740.255456187</v>
      </c>
      <c r="G24" s="442">
        <f t="shared" si="0"/>
        <v>742997.97226666706</v>
      </c>
      <c r="H24" s="442">
        <f>'[3]КС2-1.'!K124+'[3]КС2-2.'!K111+'[3]КС2-3'!K85+'[3]КС2-4'!K193+'[3]КС2-5'!K55+'[3]КС2-6'!K48+'[3]КС2-7'!K76+'[3]КС2-8'!K71</f>
        <v>13452903.920000002</v>
      </c>
    </row>
    <row r="25" spans="1:8" ht="13.15" customHeight="1" x14ac:dyDescent="0.2">
      <c r="A25" s="470"/>
      <c r="B25" s="735" t="s">
        <v>491</v>
      </c>
      <c r="C25" s="735"/>
      <c r="D25" s="471"/>
      <c r="E25" s="442"/>
      <c r="F25" s="442"/>
      <c r="G25" s="443"/>
      <c r="H25" s="346"/>
    </row>
    <row r="26" spans="1:8" x14ac:dyDescent="0.2">
      <c r="A26" s="466">
        <v>1</v>
      </c>
      <c r="B26" s="731" t="s">
        <v>492</v>
      </c>
      <c r="C26" s="731"/>
      <c r="D26" s="343"/>
      <c r="E26" s="344">
        <v>565697.81000000006</v>
      </c>
      <c r="F26" s="344">
        <v>565697.81000000006</v>
      </c>
      <c r="G26" s="345"/>
      <c r="H26" s="346"/>
    </row>
    <row r="27" spans="1:8" x14ac:dyDescent="0.2">
      <c r="A27" s="466">
        <v>2</v>
      </c>
      <c r="B27" s="731" t="s">
        <v>493</v>
      </c>
      <c r="C27" s="731"/>
      <c r="D27" s="343"/>
      <c r="E27" s="344">
        <v>1620714.2</v>
      </c>
      <c r="F27" s="344">
        <v>1620714.2</v>
      </c>
      <c r="G27" s="345"/>
      <c r="H27" s="346"/>
    </row>
    <row r="28" spans="1:8" x14ac:dyDescent="0.2">
      <c r="A28" s="466">
        <v>3</v>
      </c>
      <c r="B28" s="731" t="s">
        <v>1090</v>
      </c>
      <c r="C28" s="731"/>
      <c r="D28" s="343"/>
      <c r="E28" s="344">
        <v>2102225.21</v>
      </c>
      <c r="F28" s="344">
        <v>2102225.21</v>
      </c>
      <c r="G28" s="345"/>
      <c r="H28" s="346"/>
    </row>
    <row r="29" spans="1:8" x14ac:dyDescent="0.2">
      <c r="A29" s="466">
        <v>4</v>
      </c>
      <c r="B29" s="731" t="s">
        <v>1091</v>
      </c>
      <c r="C29" s="731"/>
      <c r="D29" s="343"/>
      <c r="E29" s="344">
        <v>7783798.3499999996</v>
      </c>
      <c r="F29" s="344">
        <v>7783798.3499999996</v>
      </c>
      <c r="G29" s="345"/>
      <c r="H29" s="346"/>
    </row>
    <row r="30" spans="1:8" x14ac:dyDescent="0.2">
      <c r="A30" s="466">
        <v>5</v>
      </c>
      <c r="B30" s="731" t="s">
        <v>1092</v>
      </c>
      <c r="C30" s="731"/>
      <c r="D30" s="343"/>
      <c r="E30" s="344">
        <v>167417.64000000001</v>
      </c>
      <c r="F30" s="344">
        <v>167417.64000000001</v>
      </c>
      <c r="G30" s="345"/>
      <c r="H30" s="346"/>
    </row>
    <row r="31" spans="1:8" x14ac:dyDescent="0.2">
      <c r="A31" s="466">
        <v>6</v>
      </c>
      <c r="B31" s="731" t="s">
        <v>1093</v>
      </c>
      <c r="C31" s="731"/>
      <c r="D31" s="343"/>
      <c r="E31" s="344">
        <v>572002.73</v>
      </c>
      <c r="F31" s="344">
        <v>572002.73</v>
      </c>
      <c r="G31" s="345"/>
      <c r="H31" s="346"/>
    </row>
    <row r="32" spans="1:8" x14ac:dyDescent="0.2">
      <c r="A32" s="466">
        <v>7</v>
      </c>
      <c r="B32" s="731" t="s">
        <v>1094</v>
      </c>
      <c r="C32" s="731"/>
      <c r="D32" s="343"/>
      <c r="E32" s="344">
        <v>137391.79</v>
      </c>
      <c r="F32" s="344">
        <v>137391.79</v>
      </c>
      <c r="G32" s="345"/>
      <c r="H32" s="346"/>
    </row>
    <row r="33" spans="1:10" ht="15" customHeight="1" x14ac:dyDescent="0.2">
      <c r="A33" s="466">
        <v>8</v>
      </c>
      <c r="B33" s="731" t="s">
        <v>1095</v>
      </c>
      <c r="C33" s="731"/>
      <c r="D33" s="343"/>
      <c r="E33" s="344">
        <v>2848522.5305927196</v>
      </c>
      <c r="F33" s="344">
        <v>2848522.5305927196</v>
      </c>
      <c r="G33" s="345"/>
      <c r="H33" s="346"/>
    </row>
    <row r="34" spans="1:10" x14ac:dyDescent="0.2">
      <c r="A34" s="466">
        <v>9</v>
      </c>
      <c r="B34" s="731" t="s">
        <v>1528</v>
      </c>
      <c r="C34" s="731"/>
      <c r="D34" s="343"/>
      <c r="E34" s="344">
        <v>592614.08391334501</v>
      </c>
      <c r="F34" s="344">
        <v>592614.08391334501</v>
      </c>
      <c r="G34" s="348"/>
      <c r="H34" s="346"/>
    </row>
    <row r="35" spans="1:10" x14ac:dyDescent="0.2">
      <c r="A35" s="466">
        <v>10</v>
      </c>
      <c r="B35" s="731" t="s">
        <v>1529</v>
      </c>
      <c r="C35" s="731"/>
      <c r="D35" s="343"/>
      <c r="E35" s="344">
        <v>445184.11868345994</v>
      </c>
      <c r="F35" s="344">
        <v>445184.11868345994</v>
      </c>
      <c r="G35" s="348"/>
      <c r="H35" s="346"/>
    </row>
    <row r="36" spans="1:10" x14ac:dyDescent="0.2">
      <c r="A36" s="466">
        <v>11</v>
      </c>
      <c r="B36" s="731" t="s">
        <v>1530</v>
      </c>
      <c r="C36" s="731"/>
      <c r="D36" s="343"/>
      <c r="E36" s="344">
        <v>330242.90000000002</v>
      </c>
      <c r="F36" s="344">
        <v>330242.90000000002</v>
      </c>
      <c r="G36" s="348"/>
      <c r="H36" s="346"/>
    </row>
    <row r="37" spans="1:10" x14ac:dyDescent="0.2">
      <c r="A37" s="466">
        <v>12</v>
      </c>
      <c r="B37" s="731" t="s">
        <v>1531</v>
      </c>
      <c r="C37" s="731"/>
      <c r="D37" s="343"/>
      <c r="E37" s="344">
        <v>37757.74</v>
      </c>
      <c r="F37" s="344">
        <v>37757.74</v>
      </c>
      <c r="G37" s="349"/>
      <c r="H37" s="346"/>
    </row>
    <row r="38" spans="1:10" x14ac:dyDescent="0.2">
      <c r="A38" s="466">
        <v>13</v>
      </c>
      <c r="B38" s="731" t="s">
        <v>2198</v>
      </c>
      <c r="C38" s="731"/>
      <c r="D38" s="343"/>
      <c r="E38" s="344">
        <v>2747748.89</v>
      </c>
      <c r="F38" s="344">
        <v>2747748.89</v>
      </c>
      <c r="G38" s="349"/>
      <c r="H38" s="346"/>
    </row>
    <row r="39" spans="1:10" x14ac:dyDescent="0.2">
      <c r="A39" s="466">
        <v>14</v>
      </c>
      <c r="B39" s="731" t="s">
        <v>2199</v>
      </c>
      <c r="C39" s="731"/>
      <c r="D39" s="343"/>
      <c r="E39" s="344">
        <v>120706.64</v>
      </c>
      <c r="F39" s="344">
        <v>120706.64</v>
      </c>
      <c r="G39" s="349"/>
      <c r="H39" s="346"/>
    </row>
    <row r="40" spans="1:10" x14ac:dyDescent="0.2">
      <c r="A40" s="466">
        <v>15</v>
      </c>
      <c r="B40" s="731" t="s">
        <v>2200</v>
      </c>
      <c r="C40" s="731"/>
      <c r="D40" s="343"/>
      <c r="E40" s="344">
        <v>1338151.3599999999</v>
      </c>
      <c r="F40" s="344">
        <v>1338151.3599999999</v>
      </c>
      <c r="G40" s="349"/>
      <c r="H40" s="346"/>
    </row>
    <row r="41" spans="1:10" x14ac:dyDescent="0.2">
      <c r="A41" s="466">
        <v>16</v>
      </c>
      <c r="B41" s="731" t="s">
        <v>2201</v>
      </c>
      <c r="C41" s="731"/>
      <c r="D41" s="343"/>
      <c r="E41" s="344">
        <v>41399.83</v>
      </c>
      <c r="F41" s="344">
        <v>41399.83</v>
      </c>
      <c r="G41" s="349"/>
      <c r="H41" s="346"/>
    </row>
    <row r="42" spans="1:10" x14ac:dyDescent="0.2">
      <c r="A42" s="466">
        <v>17</v>
      </c>
      <c r="B42" s="731" t="s">
        <v>2202</v>
      </c>
      <c r="C42" s="731"/>
      <c r="D42" s="343"/>
      <c r="E42" s="344">
        <v>84888.78</v>
      </c>
      <c r="F42" s="344">
        <v>84888.78</v>
      </c>
      <c r="G42" s="349"/>
      <c r="H42" s="346"/>
    </row>
    <row r="43" spans="1:10" x14ac:dyDescent="0.2">
      <c r="A43" s="466">
        <v>18</v>
      </c>
      <c r="B43" s="731" t="s">
        <v>2203</v>
      </c>
      <c r="C43" s="731"/>
      <c r="D43" s="343"/>
      <c r="E43" s="344">
        <v>1497450.09</v>
      </c>
      <c r="F43" s="344">
        <v>1497450.09</v>
      </c>
      <c r="G43" s="349"/>
      <c r="H43" s="346"/>
    </row>
    <row r="44" spans="1:10" x14ac:dyDescent="0.2">
      <c r="A44" s="466">
        <v>19</v>
      </c>
      <c r="B44" s="731" t="s">
        <v>2204</v>
      </c>
      <c r="C44" s="731"/>
      <c r="D44" s="343"/>
      <c r="E44" s="344">
        <v>1814028.45</v>
      </c>
      <c r="F44" s="344">
        <v>1814028.45</v>
      </c>
      <c r="G44" s="349"/>
      <c r="H44" s="346"/>
    </row>
    <row r="45" spans="1:10" x14ac:dyDescent="0.2">
      <c r="A45" s="466">
        <v>20</v>
      </c>
      <c r="B45" s="731" t="s">
        <v>2484</v>
      </c>
      <c r="C45" s="731"/>
      <c r="D45" s="343"/>
      <c r="E45" s="344">
        <v>1671263.71</v>
      </c>
      <c r="F45" s="344">
        <v>1671263.71</v>
      </c>
      <c r="G45" s="349"/>
      <c r="H45" s="346"/>
    </row>
    <row r="46" spans="1:10" s="489" customFormat="1" x14ac:dyDescent="0.2">
      <c r="A46" s="484">
        <v>21</v>
      </c>
      <c r="B46" s="745" t="s">
        <v>2485</v>
      </c>
      <c r="C46" s="745"/>
      <c r="D46" s="485"/>
      <c r="E46" s="486">
        <v>2228741.73</v>
      </c>
      <c r="F46" s="486">
        <v>2228741.73</v>
      </c>
      <c r="G46" s="490"/>
      <c r="H46" s="488"/>
    </row>
    <row r="47" spans="1:10" x14ac:dyDescent="0.2">
      <c r="A47" s="466">
        <v>22</v>
      </c>
      <c r="B47" s="731" t="s">
        <v>2525</v>
      </c>
      <c r="C47" s="731"/>
      <c r="D47" s="343"/>
      <c r="E47" s="344">
        <v>966230.98</v>
      </c>
      <c r="F47" s="344">
        <v>966230.98</v>
      </c>
      <c r="G47" s="365"/>
      <c r="H47" s="346"/>
      <c r="J47" s="346"/>
    </row>
    <row r="48" spans="1:10" x14ac:dyDescent="0.2">
      <c r="A48" s="466">
        <v>24</v>
      </c>
      <c r="B48" s="731" t="s">
        <v>2526</v>
      </c>
      <c r="C48" s="731"/>
      <c r="D48" s="343"/>
      <c r="E48" s="344">
        <v>107761.23</v>
      </c>
      <c r="F48" s="344">
        <v>107761.23</v>
      </c>
      <c r="G48" s="365"/>
      <c r="H48" s="346"/>
      <c r="J48" s="346"/>
    </row>
    <row r="49" spans="1:11" x14ac:dyDescent="0.2">
      <c r="A49" s="466">
        <v>25</v>
      </c>
      <c r="B49" s="731" t="s">
        <v>2527</v>
      </c>
      <c r="C49" s="731"/>
      <c r="D49" s="343"/>
      <c r="E49" s="344">
        <v>178587.11</v>
      </c>
      <c r="F49" s="344">
        <v>178587.11</v>
      </c>
      <c r="G49" s="365"/>
      <c r="H49" s="346"/>
      <c r="J49" s="346"/>
    </row>
    <row r="50" spans="1:11" x14ac:dyDescent="0.2">
      <c r="A50" s="466">
        <v>26</v>
      </c>
      <c r="B50" s="731" t="s">
        <v>2528</v>
      </c>
      <c r="C50" s="731"/>
      <c r="D50" s="343"/>
      <c r="E50" s="344">
        <v>784895.73</v>
      </c>
      <c r="F50" s="344">
        <v>784895.73</v>
      </c>
      <c r="G50" s="365"/>
      <c r="H50" s="346"/>
      <c r="J50" s="346"/>
    </row>
    <row r="51" spans="1:11" x14ac:dyDescent="0.2">
      <c r="A51" s="466">
        <v>27</v>
      </c>
      <c r="B51" s="731" t="s">
        <v>2816</v>
      </c>
      <c r="C51" s="731"/>
      <c r="D51" s="343"/>
      <c r="E51" s="344">
        <v>513318.65</v>
      </c>
      <c r="F51" s="344">
        <v>513318.65</v>
      </c>
      <c r="G51" s="365"/>
      <c r="H51" s="346"/>
      <c r="J51" s="346"/>
    </row>
    <row r="52" spans="1:11" s="489" customFormat="1" x14ac:dyDescent="0.2">
      <c r="A52" s="484">
        <v>28</v>
      </c>
      <c r="B52" s="745" t="s">
        <v>2820</v>
      </c>
      <c r="C52" s="745"/>
      <c r="D52" s="485"/>
      <c r="E52" s="486">
        <f>'кс2-27'!K60</f>
        <v>-2228741.73</v>
      </c>
      <c r="F52" s="486">
        <f t="shared" ref="F52:G55" si="1">E52</f>
        <v>-2228741.73</v>
      </c>
      <c r="G52" s="487">
        <f t="shared" si="1"/>
        <v>-2228741.73</v>
      </c>
      <c r="H52" s="488"/>
      <c r="J52" s="488"/>
    </row>
    <row r="53" spans="1:11" x14ac:dyDescent="0.2">
      <c r="A53" s="466">
        <v>29</v>
      </c>
      <c r="B53" s="731" t="s">
        <v>2821</v>
      </c>
      <c r="C53" s="731"/>
      <c r="D53" s="343"/>
      <c r="E53" s="344">
        <f>'кс2-28'!K180</f>
        <v>790</v>
      </c>
      <c r="F53" s="344">
        <f t="shared" si="1"/>
        <v>790</v>
      </c>
      <c r="G53" s="365">
        <f t="shared" si="1"/>
        <v>790</v>
      </c>
      <c r="H53" s="346"/>
      <c r="J53" s="346"/>
    </row>
    <row r="54" spans="1:11" x14ac:dyDescent="0.2">
      <c r="A54" s="466">
        <v>30</v>
      </c>
      <c r="B54" s="731" t="s">
        <v>2822</v>
      </c>
      <c r="C54" s="731"/>
      <c r="D54" s="343"/>
      <c r="E54" s="344">
        <f>'кс2-29'!K190</f>
        <v>248983.03559999997</v>
      </c>
      <c r="F54" s="344">
        <f t="shared" si="1"/>
        <v>248983.03559999997</v>
      </c>
      <c r="G54" s="365">
        <f t="shared" si="1"/>
        <v>248983.03559999997</v>
      </c>
      <c r="H54" s="346"/>
      <c r="J54" s="346"/>
    </row>
    <row r="55" spans="1:11" x14ac:dyDescent="0.2">
      <c r="A55" s="466">
        <v>31</v>
      </c>
      <c r="B55" s="731" t="s">
        <v>2823</v>
      </c>
      <c r="C55" s="731"/>
      <c r="D55" s="343"/>
      <c r="E55" s="344">
        <f>'кс2-30'!K44</f>
        <v>2721966.666666667</v>
      </c>
      <c r="F55" s="344">
        <f t="shared" si="1"/>
        <v>2721966.666666667</v>
      </c>
      <c r="G55" s="365">
        <f t="shared" si="1"/>
        <v>2721966.666666667</v>
      </c>
      <c r="H55" s="346"/>
      <c r="J55" s="346"/>
    </row>
    <row r="56" spans="1:11" x14ac:dyDescent="0.2">
      <c r="A56" s="362"/>
      <c r="B56" s="362"/>
      <c r="C56" s="362"/>
      <c r="D56" s="363"/>
      <c r="E56" s="364"/>
      <c r="F56" s="364"/>
      <c r="G56" s="365"/>
      <c r="H56" s="346"/>
      <c r="J56" s="346"/>
    </row>
    <row r="57" spans="1:11" ht="13.5" customHeight="1" x14ac:dyDescent="0.2">
      <c r="A57" s="362"/>
      <c r="B57" s="362"/>
      <c r="C57" s="362"/>
      <c r="D57" s="363"/>
      <c r="E57" s="364"/>
      <c r="F57" s="444" t="s">
        <v>494</v>
      </c>
      <c r="G57" s="348">
        <f>SUM(G26:G55)</f>
        <v>742997.97226666706</v>
      </c>
      <c r="H57" s="346">
        <f>'[3]КС2-3'!K85+'[3]КС2-4'!K193+'[3]КС2-5'!K55+'[3]КС2-6'!K48+'[3]КС2-7'!K76+'[3]КС2-8'!K71</f>
        <v>11266491.91</v>
      </c>
      <c r="I57" s="445">
        <f>'кс2-13'!K107+'кс2-14'!K77+'кс2-15'!K120+'кс2-16'!K54+'кс2-17'!K65+'кс2-18'!K200+'кс2-19'!K128</f>
        <v>7644374.040000001</v>
      </c>
      <c r="J57" s="346"/>
      <c r="K57" s="346"/>
    </row>
    <row r="58" spans="1:11" x14ac:dyDescent="0.2">
      <c r="A58" s="206"/>
      <c r="B58" s="206"/>
      <c r="C58" s="206"/>
      <c r="D58" s="446"/>
      <c r="E58" s="468"/>
      <c r="F58" s="467" t="s">
        <v>495</v>
      </c>
      <c r="G58" s="448">
        <f>ROUND(G57*0.2,2)</f>
        <v>148599.59</v>
      </c>
      <c r="H58" s="346">
        <f>'[3]КС2-3'!K86+'[3]КС2-4'!K194+'[3]КС2-5'!K56+'[3]КС2-6'!K49+'[3]КС2-7'!K77+'[3]КС2-8'!K72</f>
        <v>2253298.39</v>
      </c>
      <c r="I58" s="445">
        <f>'кс2-13'!K108+'кс2-14'!K78+'кс2-15'!K121+'кс2-16'!K55+'кс2-17'!K66+'кс2-18'!K201+'кс2-19'!K129</f>
        <v>1528874.8</v>
      </c>
      <c r="J58" s="346"/>
      <c r="K58" s="346"/>
    </row>
    <row r="59" spans="1:11" x14ac:dyDescent="0.2">
      <c r="A59" s="206"/>
      <c r="B59" s="206"/>
      <c r="C59" s="206"/>
      <c r="D59" s="206"/>
      <c r="E59" s="468"/>
      <c r="F59" s="467" t="s">
        <v>496</v>
      </c>
      <c r="G59" s="443">
        <f>G58+G57</f>
        <v>891597.56226666702</v>
      </c>
      <c r="H59" s="346">
        <f>'[3]КС2-3'!K87+'[3]КС2-4'!K195+'[3]КС2-5'!K57+'[3]КС2-6'!K50+'[3]КС2-7'!K78+'[3]КС2-8'!K73</f>
        <v>13519790.300000001</v>
      </c>
      <c r="I59" s="445">
        <f>'кс2-13'!K109+'кс2-14'!K79+'кс2-15'!K122+'кс2-16'!K56+'кс2-17'!K67+'кс2-18'!K202+'кс2-19'!K130</f>
        <v>9173248.8399999999</v>
      </c>
      <c r="J59" s="346"/>
      <c r="K59" s="346"/>
    </row>
    <row r="60" spans="1:11" x14ac:dyDescent="0.2">
      <c r="A60" s="430"/>
      <c r="B60" s="237"/>
      <c r="C60" s="430"/>
      <c r="D60" s="430"/>
      <c r="E60" s="430"/>
      <c r="F60" s="430"/>
      <c r="G60" s="430"/>
      <c r="H60" s="346"/>
      <c r="I60" s="449"/>
    </row>
    <row r="61" spans="1:11" ht="44.25" customHeight="1" x14ac:dyDescent="0.2">
      <c r="A61" s="732" t="str">
        <f>'[3]КС2-2.'!A117</f>
        <v>Сдал: Генеральный  директор  ООО ПСК КАПИТАЛ  ____________________________/Г.Ф.Рахимова /</v>
      </c>
      <c r="B61" s="733"/>
      <c r="C61" s="733"/>
      <c r="D61" s="733"/>
      <c r="E61" s="733"/>
      <c r="F61" s="733"/>
      <c r="G61" s="733"/>
    </row>
    <row r="62" spans="1:11" hidden="1" x14ac:dyDescent="0.2">
      <c r="A62" s="467"/>
      <c r="B62" s="450"/>
      <c r="C62" s="450"/>
      <c r="D62" s="450"/>
      <c r="E62" s="450"/>
      <c r="F62" s="450"/>
      <c r="G62" s="450"/>
    </row>
    <row r="63" spans="1:11" ht="45.75" customHeight="1" x14ac:dyDescent="0.2">
      <c r="A63" s="732" t="str">
        <f>'[3]КС2-2.'!A119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63" s="733"/>
      <c r="C63" s="733"/>
      <c r="D63" s="733"/>
      <c r="E63" s="733"/>
      <c r="F63" s="733"/>
      <c r="G63" s="733"/>
    </row>
  </sheetData>
  <mergeCells count="49">
    <mergeCell ref="A63:G63"/>
    <mergeCell ref="B52:C52"/>
    <mergeCell ref="B53:C53"/>
    <mergeCell ref="B54:C54"/>
    <mergeCell ref="B55:C55"/>
    <mergeCell ref="A61:G61"/>
    <mergeCell ref="B47:C47"/>
    <mergeCell ref="B48:C48"/>
    <mergeCell ref="B49:C49"/>
    <mergeCell ref="B50:C50"/>
    <mergeCell ref="B51:C51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C13:E13"/>
    <mergeCell ref="D16:D17"/>
    <mergeCell ref="E16:E17"/>
    <mergeCell ref="F16:G16"/>
    <mergeCell ref="A21:A22"/>
    <mergeCell ref="B21:C22"/>
    <mergeCell ref="D21:D22"/>
    <mergeCell ref="E21:G21"/>
    <mergeCell ref="A11:F11"/>
    <mergeCell ref="E5:F5"/>
    <mergeCell ref="A7:F7"/>
    <mergeCell ref="A8:F8"/>
    <mergeCell ref="A9:F9"/>
    <mergeCell ref="A10:F10"/>
  </mergeCells>
  <pageMargins left="0.70866141732283472" right="0.70866141732283472" top="0.39370078740157483" bottom="0.39370078740157483" header="0.31496062992125984" footer="0.31496062992125984"/>
  <pageSetup paperSize="9" scale="7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P300"/>
  <sheetViews>
    <sheetView showGridLines="0" view="pageBreakPreview" topLeftCell="A265" zoomScale="85" zoomScaleNormal="115" zoomScaleSheetLayoutView="85" workbookViewId="0">
      <selection activeCell="O19" sqref="O19"/>
    </sheetView>
  </sheetViews>
  <sheetFormatPr defaultRowHeight="12.75" x14ac:dyDescent="0.2"/>
  <cols>
    <col min="1" max="1" width="7.42578125" style="402" customWidth="1"/>
    <col min="2" max="2" width="3.28515625" style="399" customWidth="1"/>
    <col min="3" max="3" width="13.42578125" style="390" customWidth="1"/>
    <col min="4" max="4" width="32.42578125" style="391" customWidth="1"/>
    <col min="5" max="5" width="9.28515625" style="392" customWidth="1"/>
    <col min="6" max="6" width="14.7109375" style="393" customWidth="1"/>
    <col min="7" max="8" width="7.7109375" style="393" customWidth="1"/>
    <col min="9" max="9" width="8.42578125" style="393" customWidth="1"/>
    <col min="10" max="10" width="7.7109375" style="393" customWidth="1"/>
    <col min="11" max="11" width="11.7109375" style="393" customWidth="1"/>
    <col min="12" max="12" width="7.7109375" style="393" customWidth="1"/>
    <col min="13" max="13" width="8.5703125" style="393" customWidth="1"/>
    <col min="14" max="16" width="7.7109375" style="393" customWidth="1"/>
    <col min="17" max="16384" width="9.140625" style="371"/>
  </cols>
  <sheetData>
    <row r="1" spans="1:16" ht="15" customHeight="1" x14ac:dyDescent="0.2">
      <c r="A1" s="400"/>
      <c r="B1" s="396"/>
      <c r="C1" s="368"/>
      <c r="D1" s="369"/>
      <c r="E1" s="369"/>
      <c r="F1" s="369"/>
      <c r="G1" s="369"/>
      <c r="H1" s="369"/>
      <c r="I1" s="369"/>
      <c r="J1" s="369"/>
      <c r="K1" s="371" t="s">
        <v>50</v>
      </c>
      <c r="L1" s="370"/>
      <c r="M1" s="370"/>
      <c r="N1" s="369"/>
      <c r="O1" s="369"/>
      <c r="P1" s="369"/>
    </row>
    <row r="2" spans="1:16" ht="15" customHeight="1" x14ac:dyDescent="0.2">
      <c r="A2" s="400"/>
      <c r="B2" s="396"/>
      <c r="C2" s="368"/>
      <c r="D2" s="369"/>
      <c r="E2" s="369"/>
      <c r="F2" s="369"/>
      <c r="G2" s="372"/>
      <c r="H2" s="370"/>
      <c r="I2" s="369"/>
      <c r="J2" s="369"/>
      <c r="K2" s="371" t="s">
        <v>51</v>
      </c>
      <c r="L2" s="370"/>
      <c r="M2" s="370"/>
      <c r="N2" s="369"/>
      <c r="O2" s="369"/>
      <c r="P2" s="369"/>
    </row>
    <row r="3" spans="1:16" ht="15" customHeight="1" x14ac:dyDescent="0.2">
      <c r="A3" s="400"/>
      <c r="B3" s="396"/>
      <c r="C3" s="368"/>
      <c r="D3" s="369"/>
      <c r="E3" s="369"/>
      <c r="F3" s="369"/>
      <c r="G3" s="369"/>
      <c r="H3" s="369"/>
      <c r="I3" s="369"/>
      <c r="J3" s="369"/>
      <c r="K3" s="371" t="s">
        <v>52</v>
      </c>
      <c r="L3" s="370"/>
      <c r="M3" s="370"/>
      <c r="N3" s="369"/>
      <c r="O3" s="369"/>
      <c r="P3" s="369"/>
    </row>
    <row r="4" spans="1:16" s="374" customFormat="1" ht="15" customHeight="1" x14ac:dyDescent="0.2">
      <c r="A4" s="400"/>
      <c r="B4" s="397"/>
      <c r="C4" s="373"/>
      <c r="E4" s="375"/>
      <c r="F4" s="376"/>
      <c r="G4" s="376"/>
      <c r="H4" s="376"/>
      <c r="I4" s="376"/>
      <c r="J4" s="369"/>
      <c r="K4" s="369"/>
      <c r="L4" s="376"/>
      <c r="M4" s="674" t="s">
        <v>53</v>
      </c>
      <c r="N4" s="675"/>
      <c r="O4" s="675"/>
      <c r="P4" s="676"/>
    </row>
    <row r="5" spans="1:16" s="374" customFormat="1" ht="15" customHeight="1" x14ac:dyDescent="0.2">
      <c r="A5" s="400"/>
      <c r="B5" s="397"/>
      <c r="C5" s="373"/>
      <c r="E5" s="375"/>
      <c r="F5" s="376"/>
      <c r="G5" s="376"/>
      <c r="H5" s="376"/>
      <c r="I5" s="370"/>
      <c r="J5" s="376"/>
      <c r="K5" s="376"/>
      <c r="L5" s="138" t="s">
        <v>54</v>
      </c>
      <c r="M5" s="674" t="s">
        <v>55</v>
      </c>
      <c r="N5" s="675"/>
      <c r="O5" s="675"/>
      <c r="P5" s="676"/>
    </row>
    <row r="6" spans="1:16" s="374" customFormat="1" ht="15" customHeight="1" x14ac:dyDescent="0.2">
      <c r="A6" s="400"/>
      <c r="B6" s="643" t="s">
        <v>56</v>
      </c>
      <c r="C6" s="641"/>
      <c r="D6" s="641"/>
      <c r="E6" s="641"/>
      <c r="F6" s="641"/>
      <c r="G6" s="641"/>
      <c r="H6" s="641"/>
      <c r="I6" s="641"/>
      <c r="J6" s="641"/>
      <c r="K6" s="641"/>
      <c r="L6" s="138" t="s">
        <v>57</v>
      </c>
      <c r="M6" s="682"/>
      <c r="N6" s="683"/>
      <c r="O6" s="683"/>
      <c r="P6" s="684"/>
    </row>
    <row r="7" spans="1:16" s="374" customFormat="1" ht="52.5" customHeight="1" x14ac:dyDescent="0.2">
      <c r="A7" s="400"/>
      <c r="B7" s="643" t="s">
        <v>499</v>
      </c>
      <c r="C7" s="641"/>
      <c r="D7" s="641"/>
      <c r="E7" s="641"/>
      <c r="F7" s="641"/>
      <c r="G7" s="641"/>
      <c r="H7" s="641"/>
      <c r="I7" s="641"/>
      <c r="J7" s="641"/>
      <c r="K7" s="641"/>
      <c r="L7" s="138" t="s">
        <v>57</v>
      </c>
      <c r="M7" s="685"/>
      <c r="N7" s="686"/>
      <c r="O7" s="686"/>
      <c r="P7" s="687"/>
    </row>
    <row r="8" spans="1:16" s="374" customFormat="1" ht="46.5" customHeight="1" x14ac:dyDescent="0.2">
      <c r="A8" s="400"/>
      <c r="B8" s="643" t="s">
        <v>500</v>
      </c>
      <c r="C8" s="641"/>
      <c r="D8" s="641"/>
      <c r="E8" s="641"/>
      <c r="F8" s="641"/>
      <c r="G8" s="641"/>
      <c r="H8" s="641"/>
      <c r="I8" s="641"/>
      <c r="J8" s="641"/>
      <c r="K8" s="641"/>
      <c r="L8" s="138" t="s">
        <v>57</v>
      </c>
      <c r="M8" s="685"/>
      <c r="N8" s="686"/>
      <c r="O8" s="686"/>
      <c r="P8" s="687"/>
    </row>
    <row r="9" spans="1:16" s="374" customFormat="1" ht="15" customHeight="1" x14ac:dyDescent="0.2">
      <c r="A9" s="400"/>
      <c r="B9" s="378" t="s">
        <v>58</v>
      </c>
      <c r="C9" s="379"/>
      <c r="E9" s="375"/>
      <c r="F9" s="376"/>
      <c r="G9" s="376"/>
      <c r="H9" s="376"/>
      <c r="I9" s="367"/>
      <c r="J9" s="369"/>
      <c r="K9" s="369"/>
      <c r="L9" s="369" t="s">
        <v>59</v>
      </c>
      <c r="M9" s="685"/>
      <c r="N9" s="686"/>
      <c r="O9" s="686"/>
      <c r="P9" s="687"/>
    </row>
    <row r="10" spans="1:16" s="374" customFormat="1" ht="15" customHeight="1" x14ac:dyDescent="0.2">
      <c r="A10" s="400"/>
      <c r="B10" s="726" t="s">
        <v>1573</v>
      </c>
      <c r="C10" s="726"/>
      <c r="D10" s="726"/>
      <c r="E10" s="726"/>
      <c r="F10" s="726"/>
      <c r="G10" s="726"/>
      <c r="H10" s="403"/>
      <c r="I10" s="403"/>
      <c r="J10" s="403"/>
      <c r="K10" s="403"/>
      <c r="L10" s="369" t="s">
        <v>59</v>
      </c>
      <c r="M10" s="685"/>
      <c r="N10" s="686"/>
      <c r="O10" s="686"/>
      <c r="P10" s="687"/>
    </row>
    <row r="11" spans="1:16" s="374" customFormat="1" ht="15" customHeight="1" x14ac:dyDescent="0.2">
      <c r="A11" s="400"/>
      <c r="B11" s="726"/>
      <c r="C11" s="726"/>
      <c r="D11" s="726"/>
      <c r="E11" s="726"/>
      <c r="F11" s="726"/>
      <c r="G11" s="726"/>
      <c r="H11" s="376"/>
      <c r="I11" s="367"/>
      <c r="J11" s="369"/>
      <c r="K11" s="369"/>
      <c r="L11" s="377" t="s">
        <v>60</v>
      </c>
      <c r="M11" s="674"/>
      <c r="N11" s="675"/>
      <c r="O11" s="675"/>
      <c r="P11" s="676"/>
    </row>
    <row r="12" spans="1:16" s="374" customFormat="1" ht="15" customHeight="1" x14ac:dyDescent="0.2">
      <c r="A12" s="400"/>
      <c r="B12" s="726"/>
      <c r="C12" s="726"/>
      <c r="D12" s="726"/>
      <c r="E12" s="726"/>
      <c r="F12" s="726"/>
      <c r="G12" s="726"/>
      <c r="H12" s="369"/>
      <c r="I12" s="370"/>
      <c r="J12" s="380"/>
      <c r="K12" s="377" t="s">
        <v>61</v>
      </c>
      <c r="L12" s="381" t="s">
        <v>62</v>
      </c>
      <c r="M12" s="671" t="s">
        <v>498</v>
      </c>
      <c r="N12" s="672"/>
      <c r="O12" s="672"/>
      <c r="P12" s="673"/>
    </row>
    <row r="13" spans="1:16" s="374" customFormat="1" ht="15" customHeight="1" x14ac:dyDescent="0.2">
      <c r="A13" s="400"/>
      <c r="B13" s="396"/>
      <c r="C13" s="368"/>
      <c r="E13" s="375"/>
      <c r="F13" s="376"/>
      <c r="G13" s="376"/>
      <c r="H13" s="376"/>
      <c r="I13" s="370"/>
      <c r="L13" s="381" t="s">
        <v>63</v>
      </c>
      <c r="M13" s="671" t="s">
        <v>497</v>
      </c>
      <c r="N13" s="672"/>
      <c r="O13" s="672"/>
      <c r="P13" s="673"/>
    </row>
    <row r="14" spans="1:16" s="374" customFormat="1" ht="15" customHeight="1" x14ac:dyDescent="0.2">
      <c r="A14" s="400"/>
      <c r="B14" s="396"/>
      <c r="C14" s="368"/>
      <c r="E14" s="375"/>
      <c r="F14" s="367"/>
      <c r="G14" s="376"/>
      <c r="H14" s="376"/>
      <c r="I14" s="370"/>
      <c r="J14" s="376"/>
      <c r="K14" s="376"/>
      <c r="L14" s="376" t="s">
        <v>64</v>
      </c>
      <c r="M14" s="674"/>
      <c r="N14" s="675"/>
      <c r="O14" s="675"/>
      <c r="P14" s="676"/>
    </row>
    <row r="15" spans="1:16" ht="15" customHeight="1" x14ac:dyDescent="0.2">
      <c r="A15" s="400"/>
      <c r="B15" s="396"/>
      <c r="C15" s="368"/>
      <c r="D15" s="374"/>
      <c r="E15" s="375"/>
      <c r="F15" s="367"/>
      <c r="G15" s="376"/>
      <c r="H15" s="376"/>
      <c r="I15" s="376"/>
      <c r="J15" s="376"/>
      <c r="K15" s="376"/>
      <c r="L15" s="376"/>
      <c r="M15" s="377"/>
      <c r="N15" s="377"/>
      <c r="O15" s="382"/>
      <c r="P15" s="382"/>
    </row>
    <row r="16" spans="1:16" ht="15" customHeight="1" x14ac:dyDescent="0.2">
      <c r="A16" s="400"/>
      <c r="B16" s="396"/>
      <c r="C16" s="368"/>
      <c r="D16" s="374"/>
      <c r="E16" s="375"/>
      <c r="F16" s="367"/>
      <c r="G16" s="376"/>
      <c r="H16" s="376"/>
      <c r="I16" s="677" t="s">
        <v>65</v>
      </c>
      <c r="J16" s="677"/>
      <c r="K16" s="677" t="s">
        <v>66</v>
      </c>
      <c r="L16" s="678"/>
      <c r="M16" s="667" t="s">
        <v>67</v>
      </c>
      <c r="N16" s="679"/>
      <c r="O16" s="679"/>
      <c r="P16" s="662"/>
    </row>
    <row r="17" spans="1:16" ht="15" customHeight="1" x14ac:dyDescent="0.2">
      <c r="A17" s="400"/>
      <c r="B17" s="396"/>
      <c r="C17" s="368"/>
      <c r="D17" s="374"/>
      <c r="E17" s="375"/>
      <c r="F17" s="367"/>
      <c r="G17" s="376"/>
      <c r="H17" s="376"/>
      <c r="I17" s="677"/>
      <c r="J17" s="677"/>
      <c r="K17" s="678"/>
      <c r="L17" s="678"/>
      <c r="M17" s="680" t="s">
        <v>68</v>
      </c>
      <c r="N17" s="681"/>
      <c r="O17" s="680" t="s">
        <v>69</v>
      </c>
      <c r="P17" s="681"/>
    </row>
    <row r="18" spans="1:16" ht="15" customHeight="1" x14ac:dyDescent="0.2">
      <c r="A18" s="400"/>
      <c r="B18" s="396"/>
      <c r="C18" s="368"/>
      <c r="D18" s="374"/>
      <c r="E18" s="375"/>
      <c r="F18" s="367"/>
      <c r="G18" s="376"/>
      <c r="H18" s="376"/>
      <c r="I18" s="667" t="s">
        <v>196</v>
      </c>
      <c r="J18" s="668"/>
      <c r="K18" s="667" t="s">
        <v>2815</v>
      </c>
      <c r="L18" s="668"/>
      <c r="M18" s="667" t="s">
        <v>2499</v>
      </c>
      <c r="N18" s="668"/>
      <c r="O18" s="667" t="s">
        <v>2815</v>
      </c>
      <c r="P18" s="668"/>
    </row>
    <row r="19" spans="1:16" s="385" customFormat="1" ht="15" customHeight="1" x14ac:dyDescent="0.2">
      <c r="A19" s="401"/>
      <c r="B19" s="398"/>
      <c r="C19" s="384"/>
      <c r="E19" s="386"/>
      <c r="F19" s="383"/>
      <c r="G19" s="387"/>
      <c r="H19" s="387"/>
      <c r="I19" s="387"/>
      <c r="J19" s="387"/>
      <c r="K19" s="387"/>
      <c r="L19" s="387"/>
      <c r="M19" s="387"/>
      <c r="N19" s="388"/>
      <c r="O19" s="388"/>
      <c r="P19" s="389"/>
    </row>
    <row r="20" spans="1:16" s="385" customFormat="1" ht="24.75" customHeight="1" x14ac:dyDescent="0.2">
      <c r="A20" s="401"/>
      <c r="B20" s="398"/>
      <c r="C20" s="394"/>
      <c r="D20" s="386"/>
      <c r="E20" s="383"/>
      <c r="F20" s="387"/>
      <c r="G20" s="383" t="s">
        <v>70</v>
      </c>
      <c r="H20" s="387"/>
      <c r="I20" s="387"/>
      <c r="J20" s="387"/>
      <c r="K20" s="395"/>
      <c r="L20" s="387"/>
      <c r="M20" s="387"/>
      <c r="N20" s="388"/>
      <c r="O20" s="388"/>
      <c r="P20" s="389"/>
    </row>
    <row r="21" spans="1:16" s="385" customFormat="1" ht="15" customHeight="1" x14ac:dyDescent="0.2">
      <c r="A21" s="401"/>
      <c r="B21" s="398"/>
      <c r="C21" s="394"/>
      <c r="D21" s="386"/>
      <c r="E21" s="383"/>
      <c r="F21" s="387"/>
      <c r="G21" s="383" t="s">
        <v>1233</v>
      </c>
      <c r="H21" s="387"/>
      <c r="I21" s="387"/>
      <c r="J21" s="387"/>
      <c r="K21" s="395"/>
      <c r="L21" s="387"/>
      <c r="M21" s="387"/>
      <c r="N21" s="388"/>
      <c r="O21" s="388"/>
      <c r="P21" s="389"/>
    </row>
    <row r="22" spans="1:16" s="385" customFormat="1" ht="15" customHeight="1" x14ac:dyDescent="0.2">
      <c r="A22" s="401"/>
      <c r="B22" s="398"/>
      <c r="C22" s="394"/>
      <c r="D22" s="386"/>
      <c r="E22" s="383"/>
      <c r="F22" s="387"/>
      <c r="G22" s="387"/>
      <c r="H22" s="387"/>
      <c r="I22" s="387"/>
      <c r="J22" s="387"/>
      <c r="K22" s="395"/>
      <c r="L22" s="387"/>
      <c r="M22" s="387"/>
      <c r="N22" s="388"/>
      <c r="O22" s="388"/>
      <c r="P22" s="389"/>
    </row>
    <row r="23" spans="1:16" s="385" customFormat="1" ht="15" customHeight="1" x14ac:dyDescent="0.2">
      <c r="A23" s="401"/>
      <c r="B23" s="669" t="s">
        <v>2208</v>
      </c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</row>
    <row r="24" spans="1:16" s="385" customFormat="1" x14ac:dyDescent="0.2">
      <c r="A24" s="401"/>
      <c r="B24" s="398"/>
      <c r="C24" s="384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1:16" ht="20.25" customHeight="1" x14ac:dyDescent="0.2">
      <c r="A25" s="661" t="s">
        <v>71</v>
      </c>
      <c r="B25" s="662"/>
      <c r="C25" s="663" t="s">
        <v>72</v>
      </c>
      <c r="D25" s="650" t="s">
        <v>73</v>
      </c>
      <c r="E25" s="658" t="s">
        <v>74</v>
      </c>
      <c r="F25" s="658" t="s">
        <v>75</v>
      </c>
      <c r="G25" s="659" t="s">
        <v>76</v>
      </c>
      <c r="H25" s="660"/>
      <c r="I25" s="660"/>
      <c r="J25" s="660"/>
      <c r="K25" s="659" t="s">
        <v>77</v>
      </c>
      <c r="L25" s="660"/>
      <c r="M25" s="660"/>
      <c r="N25" s="660"/>
      <c r="O25" s="650" t="s">
        <v>78</v>
      </c>
      <c r="P25" s="652" t="s">
        <v>79</v>
      </c>
    </row>
    <row r="26" spans="1:16" ht="20.25" customHeight="1" x14ac:dyDescent="0.2">
      <c r="A26" s="654" t="s">
        <v>80</v>
      </c>
      <c r="B26" s="656" t="s">
        <v>81</v>
      </c>
      <c r="C26" s="664"/>
      <c r="D26" s="651"/>
      <c r="E26" s="658"/>
      <c r="F26" s="658"/>
      <c r="G26" s="658" t="s">
        <v>82</v>
      </c>
      <c r="H26" s="659" t="s">
        <v>83</v>
      </c>
      <c r="I26" s="660"/>
      <c r="J26" s="660"/>
      <c r="K26" s="658" t="s">
        <v>82</v>
      </c>
      <c r="L26" s="659" t="s">
        <v>83</v>
      </c>
      <c r="M26" s="660"/>
      <c r="N26" s="660"/>
      <c r="O26" s="651"/>
      <c r="P26" s="653"/>
    </row>
    <row r="27" spans="1:16" ht="16.5" customHeight="1" x14ac:dyDescent="0.2">
      <c r="A27" s="655"/>
      <c r="B27" s="657"/>
      <c r="C27" s="664"/>
      <c r="D27" s="651"/>
      <c r="E27" s="658"/>
      <c r="F27" s="658"/>
      <c r="G27" s="658"/>
      <c r="H27" s="658" t="s">
        <v>84</v>
      </c>
      <c r="I27" s="658" t="s">
        <v>85</v>
      </c>
      <c r="J27" s="650" t="s">
        <v>86</v>
      </c>
      <c r="K27" s="658"/>
      <c r="L27" s="658" t="s">
        <v>84</v>
      </c>
      <c r="M27" s="658" t="s">
        <v>85</v>
      </c>
      <c r="N27" s="665" t="s">
        <v>86</v>
      </c>
      <c r="O27" s="651"/>
      <c r="P27" s="653"/>
    </row>
    <row r="28" spans="1:16" ht="12.75" customHeight="1" x14ac:dyDescent="0.2">
      <c r="A28" s="655"/>
      <c r="B28" s="657"/>
      <c r="C28" s="664"/>
      <c r="D28" s="651"/>
      <c r="E28" s="650"/>
      <c r="F28" s="650"/>
      <c r="G28" s="650"/>
      <c r="H28" s="650"/>
      <c r="I28" s="650"/>
      <c r="J28" s="651"/>
      <c r="K28" s="650"/>
      <c r="L28" s="650"/>
      <c r="M28" s="650"/>
      <c r="N28" s="666"/>
      <c r="O28" s="651"/>
      <c r="P28" s="653"/>
    </row>
    <row r="29" spans="1:16" x14ac:dyDescent="0.2">
      <c r="A29" s="412">
        <v>1</v>
      </c>
      <c r="B29" s="413">
        <v>2</v>
      </c>
      <c r="C29" s="413">
        <v>3</v>
      </c>
      <c r="D29" s="414">
        <v>4</v>
      </c>
      <c r="E29" s="414">
        <v>5</v>
      </c>
      <c r="F29" s="414">
        <v>6</v>
      </c>
      <c r="G29" s="414">
        <v>7</v>
      </c>
      <c r="H29" s="414">
        <v>8</v>
      </c>
      <c r="I29" s="414">
        <v>9</v>
      </c>
      <c r="J29" s="414">
        <v>10</v>
      </c>
      <c r="K29" s="414">
        <v>11</v>
      </c>
      <c r="L29" s="414">
        <v>12</v>
      </c>
      <c r="M29" s="414">
        <v>13</v>
      </c>
      <c r="N29" s="414">
        <v>14</v>
      </c>
      <c r="O29" s="414">
        <v>15</v>
      </c>
      <c r="P29" s="414">
        <v>16</v>
      </c>
    </row>
    <row r="30" spans="1:16" ht="19.149999999999999" customHeight="1" x14ac:dyDescent="0.2">
      <c r="A30" s="647" t="s">
        <v>2209</v>
      </c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</row>
    <row r="31" spans="1:16" ht="33.75" x14ac:dyDescent="0.2">
      <c r="A31" s="404">
        <v>1</v>
      </c>
      <c r="B31" s="405" t="s">
        <v>102</v>
      </c>
      <c r="C31" s="406" t="s">
        <v>2216</v>
      </c>
      <c r="D31" s="407" t="s">
        <v>2217</v>
      </c>
      <c r="E31" s="408" t="s">
        <v>2218</v>
      </c>
      <c r="F31" s="409">
        <v>2.4340000000000002</v>
      </c>
      <c r="G31" s="410">
        <v>3538.95</v>
      </c>
      <c r="H31" s="410">
        <v>232.49</v>
      </c>
      <c r="I31" s="410">
        <v>287.02999999999997</v>
      </c>
      <c r="J31" s="410">
        <v>36.61</v>
      </c>
      <c r="K31" s="410">
        <v>8614</v>
      </c>
      <c r="L31" s="410">
        <v>566</v>
      </c>
      <c r="M31" s="410">
        <v>699</v>
      </c>
      <c r="N31" s="410">
        <v>89</v>
      </c>
      <c r="O31" s="409" t="s">
        <v>2220</v>
      </c>
      <c r="P31" s="409" t="s">
        <v>2221</v>
      </c>
    </row>
    <row r="32" spans="1:16" ht="33.75" x14ac:dyDescent="0.2">
      <c r="A32" s="404">
        <v>2</v>
      </c>
      <c r="B32" s="405" t="s">
        <v>108</v>
      </c>
      <c r="C32" s="406" t="s">
        <v>2222</v>
      </c>
      <c r="D32" s="407" t="s">
        <v>2223</v>
      </c>
      <c r="E32" s="408" t="s">
        <v>2218</v>
      </c>
      <c r="F32" s="409">
        <v>-4.8680000000000003</v>
      </c>
      <c r="G32" s="410">
        <v>274.26</v>
      </c>
      <c r="H32" s="410">
        <v>4.78</v>
      </c>
      <c r="I32" s="410">
        <v>9.6</v>
      </c>
      <c r="J32" s="410">
        <v>1.06</v>
      </c>
      <c r="K32" s="410">
        <v>-1335</v>
      </c>
      <c r="L32" s="410">
        <v>-23</v>
      </c>
      <c r="M32" s="410">
        <v>-47</v>
      </c>
      <c r="N32" s="410">
        <v>-5</v>
      </c>
      <c r="O32" s="409" t="s">
        <v>2225</v>
      </c>
      <c r="P32" s="409" t="s">
        <v>2226</v>
      </c>
    </row>
    <row r="33" spans="1:16" ht="45" x14ac:dyDescent="0.2">
      <c r="A33" s="404">
        <v>3</v>
      </c>
      <c r="B33" s="405" t="s">
        <v>114</v>
      </c>
      <c r="C33" s="406" t="s">
        <v>2227</v>
      </c>
      <c r="D33" s="407" t="s">
        <v>2228</v>
      </c>
      <c r="E33" s="408" t="s">
        <v>99</v>
      </c>
      <c r="F33" s="409" t="s">
        <v>2663</v>
      </c>
      <c r="G33" s="410">
        <v>3303.29</v>
      </c>
      <c r="H33" s="410">
        <v>147.12</v>
      </c>
      <c r="I33" s="410">
        <v>37.9</v>
      </c>
      <c r="J33" s="410">
        <v>0.6</v>
      </c>
      <c r="K33" s="410">
        <v>4020</v>
      </c>
      <c r="L33" s="410">
        <v>179</v>
      </c>
      <c r="M33" s="410">
        <v>46</v>
      </c>
      <c r="N33" s="410">
        <v>1</v>
      </c>
      <c r="O33" s="409" t="s">
        <v>2664</v>
      </c>
      <c r="P33" s="409" t="s">
        <v>2665</v>
      </c>
    </row>
    <row r="34" spans="1:16" ht="22.5" x14ac:dyDescent="0.2">
      <c r="A34" s="404">
        <v>4</v>
      </c>
      <c r="B34" s="405" t="s">
        <v>120</v>
      </c>
      <c r="C34" s="406" t="s">
        <v>2231</v>
      </c>
      <c r="D34" s="407" t="s">
        <v>2232</v>
      </c>
      <c r="E34" s="408" t="s">
        <v>575</v>
      </c>
      <c r="F34" s="409" t="s">
        <v>2666</v>
      </c>
      <c r="G34" s="410">
        <v>420.37</v>
      </c>
      <c r="H34" s="409"/>
      <c r="I34" s="409"/>
      <c r="J34" s="409"/>
      <c r="K34" s="410">
        <v>-3652</v>
      </c>
      <c r="L34" s="409"/>
      <c r="M34" s="409"/>
      <c r="N34" s="409"/>
      <c r="O34" s="409" t="s">
        <v>107</v>
      </c>
      <c r="P34" s="409" t="s">
        <v>107</v>
      </c>
    </row>
    <row r="35" spans="1:16" ht="56.25" x14ac:dyDescent="0.2">
      <c r="A35" s="404">
        <v>5</v>
      </c>
      <c r="B35" s="405" t="s">
        <v>125</v>
      </c>
      <c r="C35" s="406" t="s">
        <v>2234</v>
      </c>
      <c r="D35" s="407" t="s">
        <v>2235</v>
      </c>
      <c r="E35" s="408" t="s">
        <v>575</v>
      </c>
      <c r="F35" s="409" t="s">
        <v>2667</v>
      </c>
      <c r="G35" s="410">
        <v>493.1</v>
      </c>
      <c r="H35" s="409"/>
      <c r="I35" s="409"/>
      <c r="J35" s="409"/>
      <c r="K35" s="410">
        <v>4284</v>
      </c>
      <c r="L35" s="409"/>
      <c r="M35" s="409"/>
      <c r="N35" s="409"/>
      <c r="O35" s="409" t="s">
        <v>107</v>
      </c>
      <c r="P35" s="409" t="s">
        <v>107</v>
      </c>
    </row>
    <row r="36" spans="1:16" ht="33.75" x14ac:dyDescent="0.2">
      <c r="A36" s="404">
        <v>6</v>
      </c>
      <c r="B36" s="405" t="s">
        <v>128</v>
      </c>
      <c r="C36" s="406" t="s">
        <v>2237</v>
      </c>
      <c r="D36" s="407" t="s">
        <v>2238</v>
      </c>
      <c r="E36" s="408" t="s">
        <v>99</v>
      </c>
      <c r="F36" s="409" t="s">
        <v>2668</v>
      </c>
      <c r="G36" s="410">
        <v>536.33000000000004</v>
      </c>
      <c r="H36" s="410">
        <v>22.57</v>
      </c>
      <c r="I36" s="410">
        <v>5.1100000000000003</v>
      </c>
      <c r="J36" s="409"/>
      <c r="K36" s="410">
        <v>2611</v>
      </c>
      <c r="L36" s="410">
        <v>110</v>
      </c>
      <c r="M36" s="410">
        <v>25</v>
      </c>
      <c r="N36" s="409"/>
      <c r="O36" s="409" t="s">
        <v>2669</v>
      </c>
      <c r="P36" s="409" t="s">
        <v>107</v>
      </c>
    </row>
    <row r="37" spans="1:16" ht="22.5" x14ac:dyDescent="0.2">
      <c r="A37" s="404">
        <v>7</v>
      </c>
      <c r="B37" s="405" t="s">
        <v>134</v>
      </c>
      <c r="C37" s="406" t="s">
        <v>2231</v>
      </c>
      <c r="D37" s="407" t="s">
        <v>2232</v>
      </c>
      <c r="E37" s="408" t="s">
        <v>575</v>
      </c>
      <c r="F37" s="409" t="s">
        <v>2670</v>
      </c>
      <c r="G37" s="410">
        <v>420.37</v>
      </c>
      <c r="H37" s="409"/>
      <c r="I37" s="409"/>
      <c r="J37" s="409"/>
      <c r="K37" s="410">
        <v>-2476</v>
      </c>
      <c r="L37" s="409"/>
      <c r="M37" s="409"/>
      <c r="N37" s="409"/>
      <c r="O37" s="409" t="s">
        <v>107</v>
      </c>
      <c r="P37" s="409" t="s">
        <v>107</v>
      </c>
    </row>
    <row r="38" spans="1:16" ht="56.25" x14ac:dyDescent="0.2">
      <c r="A38" s="404">
        <v>8</v>
      </c>
      <c r="B38" s="405" t="s">
        <v>140</v>
      </c>
      <c r="C38" s="406" t="s">
        <v>2234</v>
      </c>
      <c r="D38" s="407" t="s">
        <v>2235</v>
      </c>
      <c r="E38" s="408" t="s">
        <v>575</v>
      </c>
      <c r="F38" s="409" t="s">
        <v>2671</v>
      </c>
      <c r="G38" s="410">
        <v>493.1</v>
      </c>
      <c r="H38" s="409"/>
      <c r="I38" s="409"/>
      <c r="J38" s="409"/>
      <c r="K38" s="410">
        <v>2904</v>
      </c>
      <c r="L38" s="409"/>
      <c r="M38" s="409"/>
      <c r="N38" s="409"/>
      <c r="O38" s="409" t="s">
        <v>107</v>
      </c>
      <c r="P38" s="409" t="s">
        <v>107</v>
      </c>
    </row>
    <row r="39" spans="1:16" ht="33.75" x14ac:dyDescent="0.2">
      <c r="A39" s="404">
        <v>9</v>
      </c>
      <c r="B39" s="405" t="s">
        <v>144</v>
      </c>
      <c r="C39" s="406" t="s">
        <v>2243</v>
      </c>
      <c r="D39" s="407" t="s">
        <v>2244</v>
      </c>
      <c r="E39" s="408" t="s">
        <v>2245</v>
      </c>
      <c r="F39" s="409" t="s">
        <v>2672</v>
      </c>
      <c r="G39" s="410">
        <v>3861.65</v>
      </c>
      <c r="H39" s="410">
        <v>674.07</v>
      </c>
      <c r="I39" s="410">
        <v>79.540000000000006</v>
      </c>
      <c r="J39" s="410">
        <v>9.64</v>
      </c>
      <c r="K39" s="410">
        <v>10639</v>
      </c>
      <c r="L39" s="410">
        <v>1857</v>
      </c>
      <c r="M39" s="410">
        <v>219</v>
      </c>
      <c r="N39" s="410">
        <v>27</v>
      </c>
      <c r="O39" s="409" t="s">
        <v>2673</v>
      </c>
      <c r="P39" s="409" t="s">
        <v>2674</v>
      </c>
    </row>
    <row r="40" spans="1:16" ht="31.5" x14ac:dyDescent="0.2">
      <c r="A40" s="404">
        <v>10</v>
      </c>
      <c r="B40" s="405" t="s">
        <v>149</v>
      </c>
      <c r="C40" s="406" t="s">
        <v>1102</v>
      </c>
      <c r="D40" s="407" t="s">
        <v>2249</v>
      </c>
      <c r="E40" s="408" t="s">
        <v>527</v>
      </c>
      <c r="F40" s="409" t="s">
        <v>2675</v>
      </c>
      <c r="G40" s="409" t="s">
        <v>2251</v>
      </c>
      <c r="H40" s="409"/>
      <c r="I40" s="409"/>
      <c r="J40" s="409"/>
      <c r="K40" s="410">
        <v>6359</v>
      </c>
      <c r="L40" s="409"/>
      <c r="M40" s="409"/>
      <c r="N40" s="409"/>
      <c r="O40" s="409" t="s">
        <v>107</v>
      </c>
      <c r="P40" s="409" t="s">
        <v>107</v>
      </c>
    </row>
    <row r="41" spans="1:16" x14ac:dyDescent="0.2">
      <c r="A41" s="646" t="s">
        <v>460</v>
      </c>
      <c r="B41" s="645"/>
      <c r="C41" s="645"/>
      <c r="D41" s="645"/>
      <c r="E41" s="645"/>
      <c r="F41" s="645"/>
      <c r="G41" s="645"/>
      <c r="H41" s="645"/>
      <c r="I41" s="645"/>
      <c r="J41" s="645"/>
      <c r="K41" s="409">
        <v>31968</v>
      </c>
      <c r="L41" s="409">
        <v>2689</v>
      </c>
      <c r="M41" s="409">
        <v>942</v>
      </c>
      <c r="N41" s="409">
        <v>112</v>
      </c>
      <c r="O41" s="409">
        <v>300.52999999999997</v>
      </c>
      <c r="P41" s="409">
        <v>9.16</v>
      </c>
    </row>
    <row r="42" spans="1:16" x14ac:dyDescent="0.2">
      <c r="A42" s="646" t="s">
        <v>461</v>
      </c>
      <c r="B42" s="645"/>
      <c r="C42" s="645"/>
      <c r="D42" s="645"/>
      <c r="E42" s="645"/>
      <c r="F42" s="645"/>
      <c r="G42" s="645"/>
      <c r="H42" s="645"/>
      <c r="I42" s="645"/>
      <c r="J42" s="645"/>
      <c r="K42" s="409">
        <v>3862</v>
      </c>
      <c r="L42" s="409"/>
      <c r="M42" s="409"/>
      <c r="N42" s="409"/>
      <c r="O42" s="409"/>
      <c r="P42" s="409"/>
    </row>
    <row r="43" spans="1:16" x14ac:dyDescent="0.2">
      <c r="A43" s="646" t="s">
        <v>462</v>
      </c>
      <c r="B43" s="645"/>
      <c r="C43" s="645"/>
      <c r="D43" s="645"/>
      <c r="E43" s="645"/>
      <c r="F43" s="645"/>
      <c r="G43" s="645"/>
      <c r="H43" s="645"/>
      <c r="I43" s="645"/>
      <c r="J43" s="645"/>
      <c r="K43" s="409">
        <v>2262</v>
      </c>
      <c r="L43" s="409"/>
      <c r="M43" s="409"/>
      <c r="N43" s="409"/>
      <c r="O43" s="409"/>
      <c r="P43" s="409"/>
    </row>
    <row r="44" spans="1:16" x14ac:dyDescent="0.2">
      <c r="A44" s="644" t="s">
        <v>2256</v>
      </c>
      <c r="B44" s="645"/>
      <c r="C44" s="645"/>
      <c r="D44" s="645"/>
      <c r="E44" s="645"/>
      <c r="F44" s="645"/>
      <c r="G44" s="645"/>
      <c r="H44" s="645"/>
      <c r="I44" s="645"/>
      <c r="J44" s="645"/>
      <c r="K44" s="409"/>
      <c r="L44" s="409"/>
      <c r="M44" s="409"/>
      <c r="N44" s="409"/>
      <c r="O44" s="409"/>
      <c r="P44" s="409"/>
    </row>
    <row r="45" spans="1:16" x14ac:dyDescent="0.2">
      <c r="A45" s="646" t="s">
        <v>2259</v>
      </c>
      <c r="B45" s="645"/>
      <c r="C45" s="645"/>
      <c r="D45" s="645"/>
      <c r="E45" s="645"/>
      <c r="F45" s="645"/>
      <c r="G45" s="645"/>
      <c r="H45" s="645"/>
      <c r="I45" s="645"/>
      <c r="J45" s="645"/>
      <c r="K45" s="409">
        <v>38092</v>
      </c>
      <c r="L45" s="409"/>
      <c r="M45" s="409"/>
      <c r="N45" s="409"/>
      <c r="O45" s="409">
        <v>300.52999999999997</v>
      </c>
      <c r="P45" s="409">
        <v>9.16</v>
      </c>
    </row>
    <row r="46" spans="1:16" x14ac:dyDescent="0.2">
      <c r="A46" s="646" t="s">
        <v>346</v>
      </c>
      <c r="B46" s="645"/>
      <c r="C46" s="645"/>
      <c r="D46" s="645"/>
      <c r="E46" s="645"/>
      <c r="F46" s="645"/>
      <c r="G46" s="645"/>
      <c r="H46" s="645"/>
      <c r="I46" s="645"/>
      <c r="J46" s="645"/>
      <c r="K46" s="409">
        <v>38092</v>
      </c>
      <c r="L46" s="409"/>
      <c r="M46" s="409"/>
      <c r="N46" s="409"/>
      <c r="O46" s="409">
        <v>300.52999999999997</v>
      </c>
      <c r="P46" s="409">
        <v>9.16</v>
      </c>
    </row>
    <row r="47" spans="1:16" x14ac:dyDescent="0.2">
      <c r="A47" s="646" t="s">
        <v>466</v>
      </c>
      <c r="B47" s="645"/>
      <c r="C47" s="645"/>
      <c r="D47" s="645"/>
      <c r="E47" s="645"/>
      <c r="F47" s="645"/>
      <c r="G47" s="645"/>
      <c r="H47" s="645"/>
      <c r="I47" s="645"/>
      <c r="J47" s="645"/>
      <c r="K47" s="409"/>
      <c r="L47" s="409"/>
      <c r="M47" s="409"/>
      <c r="N47" s="409"/>
      <c r="O47" s="409"/>
      <c r="P47" s="409"/>
    </row>
    <row r="48" spans="1:16" x14ac:dyDescent="0.2">
      <c r="A48" s="646" t="s">
        <v>467</v>
      </c>
      <c r="B48" s="645"/>
      <c r="C48" s="645"/>
      <c r="D48" s="645"/>
      <c r="E48" s="645"/>
      <c r="F48" s="645"/>
      <c r="G48" s="645"/>
      <c r="H48" s="645"/>
      <c r="I48" s="645"/>
      <c r="J48" s="645"/>
      <c r="K48" s="409">
        <v>28337</v>
      </c>
      <c r="L48" s="409"/>
      <c r="M48" s="409"/>
      <c r="N48" s="409"/>
      <c r="O48" s="409"/>
      <c r="P48" s="409"/>
    </row>
    <row r="49" spans="1:16" x14ac:dyDescent="0.2">
      <c r="A49" s="646" t="s">
        <v>468</v>
      </c>
      <c r="B49" s="645"/>
      <c r="C49" s="645"/>
      <c r="D49" s="645"/>
      <c r="E49" s="645"/>
      <c r="F49" s="645"/>
      <c r="G49" s="645"/>
      <c r="H49" s="645"/>
      <c r="I49" s="645"/>
      <c r="J49" s="645"/>
      <c r="K49" s="409">
        <v>942</v>
      </c>
      <c r="L49" s="409"/>
      <c r="M49" s="409"/>
      <c r="N49" s="409"/>
      <c r="O49" s="409"/>
      <c r="P49" s="409"/>
    </row>
    <row r="50" spans="1:16" x14ac:dyDescent="0.2">
      <c r="A50" s="646" t="s">
        <v>469</v>
      </c>
      <c r="B50" s="645"/>
      <c r="C50" s="645"/>
      <c r="D50" s="645"/>
      <c r="E50" s="645"/>
      <c r="F50" s="645"/>
      <c r="G50" s="645"/>
      <c r="H50" s="645"/>
      <c r="I50" s="645"/>
      <c r="J50" s="645"/>
      <c r="K50" s="409">
        <v>2801</v>
      </c>
      <c r="L50" s="409"/>
      <c r="M50" s="409"/>
      <c r="N50" s="409"/>
      <c r="O50" s="409"/>
      <c r="P50" s="409"/>
    </row>
    <row r="51" spans="1:16" x14ac:dyDescent="0.2">
      <c r="A51" s="646" t="s">
        <v>470</v>
      </c>
      <c r="B51" s="645"/>
      <c r="C51" s="645"/>
      <c r="D51" s="645"/>
      <c r="E51" s="645"/>
      <c r="F51" s="645"/>
      <c r="G51" s="645"/>
      <c r="H51" s="645"/>
      <c r="I51" s="645"/>
      <c r="J51" s="645"/>
      <c r="K51" s="409">
        <v>3862</v>
      </c>
      <c r="L51" s="409"/>
      <c r="M51" s="409"/>
      <c r="N51" s="409"/>
      <c r="O51" s="409"/>
      <c r="P51" s="409"/>
    </row>
    <row r="52" spans="1:16" x14ac:dyDescent="0.2">
      <c r="A52" s="646" t="s">
        <v>471</v>
      </c>
      <c r="B52" s="645"/>
      <c r="C52" s="645"/>
      <c r="D52" s="645"/>
      <c r="E52" s="645"/>
      <c r="F52" s="645"/>
      <c r="G52" s="645"/>
      <c r="H52" s="645"/>
      <c r="I52" s="645"/>
      <c r="J52" s="645"/>
      <c r="K52" s="409">
        <v>2262</v>
      </c>
      <c r="L52" s="409"/>
      <c r="M52" s="409"/>
      <c r="N52" s="409"/>
      <c r="O52" s="409"/>
      <c r="P52" s="409"/>
    </row>
    <row r="53" spans="1:16" x14ac:dyDescent="0.2">
      <c r="A53" s="644" t="s">
        <v>2260</v>
      </c>
      <c r="B53" s="645"/>
      <c r="C53" s="645"/>
      <c r="D53" s="645"/>
      <c r="E53" s="645"/>
      <c r="F53" s="645"/>
      <c r="G53" s="645"/>
      <c r="H53" s="645"/>
      <c r="I53" s="645"/>
      <c r="J53" s="645"/>
      <c r="K53" s="411">
        <v>38092</v>
      </c>
      <c r="L53" s="409"/>
      <c r="M53" s="409"/>
      <c r="N53" s="409"/>
      <c r="O53" s="411">
        <v>300.52999999999997</v>
      </c>
      <c r="P53" s="411">
        <v>9.16</v>
      </c>
    </row>
    <row r="54" spans="1:16" ht="19.149999999999999" customHeight="1" x14ac:dyDescent="0.2">
      <c r="A54" s="647" t="s">
        <v>2261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</row>
    <row r="55" spans="1:16" ht="33.75" x14ac:dyDescent="0.2">
      <c r="A55" s="404">
        <v>11</v>
      </c>
      <c r="B55" s="405" t="s">
        <v>169</v>
      </c>
      <c r="C55" s="406" t="s">
        <v>2216</v>
      </c>
      <c r="D55" s="407" t="s">
        <v>2217</v>
      </c>
      <c r="E55" s="408" t="s">
        <v>2218</v>
      </c>
      <c r="F55" s="409">
        <v>5.008</v>
      </c>
      <c r="G55" s="410">
        <v>3538.95</v>
      </c>
      <c r="H55" s="410">
        <v>232.49</v>
      </c>
      <c r="I55" s="410">
        <v>287.02999999999997</v>
      </c>
      <c r="J55" s="410">
        <v>36.61</v>
      </c>
      <c r="K55" s="410">
        <v>17722</v>
      </c>
      <c r="L55" s="410">
        <v>1164</v>
      </c>
      <c r="M55" s="410">
        <v>1437</v>
      </c>
      <c r="N55" s="410">
        <v>183</v>
      </c>
      <c r="O55" s="409" t="s">
        <v>2265</v>
      </c>
      <c r="P55" s="409" t="s">
        <v>2266</v>
      </c>
    </row>
    <row r="56" spans="1:16" ht="33.75" x14ac:dyDescent="0.2">
      <c r="A56" s="404">
        <v>12</v>
      </c>
      <c r="B56" s="405" t="s">
        <v>171</v>
      </c>
      <c r="C56" s="406" t="s">
        <v>2222</v>
      </c>
      <c r="D56" s="407" t="s">
        <v>2223</v>
      </c>
      <c r="E56" s="408" t="s">
        <v>2218</v>
      </c>
      <c r="F56" s="409">
        <v>-10.016</v>
      </c>
      <c r="G56" s="410">
        <v>274.26</v>
      </c>
      <c r="H56" s="410">
        <v>4.78</v>
      </c>
      <c r="I56" s="410">
        <v>9.6</v>
      </c>
      <c r="J56" s="410">
        <v>1.06</v>
      </c>
      <c r="K56" s="410">
        <v>-2747</v>
      </c>
      <c r="L56" s="410">
        <v>-48</v>
      </c>
      <c r="M56" s="410">
        <v>-96</v>
      </c>
      <c r="N56" s="410">
        <v>-11</v>
      </c>
      <c r="O56" s="409" t="s">
        <v>2268</v>
      </c>
      <c r="P56" s="409" t="s">
        <v>2269</v>
      </c>
    </row>
    <row r="57" spans="1:16" ht="45" x14ac:dyDescent="0.2">
      <c r="A57" s="404">
        <v>13</v>
      </c>
      <c r="B57" s="405" t="s">
        <v>174</v>
      </c>
      <c r="C57" s="406" t="s">
        <v>2227</v>
      </c>
      <c r="D57" s="407" t="s">
        <v>2228</v>
      </c>
      <c r="E57" s="408" t="s">
        <v>99</v>
      </c>
      <c r="F57" s="409" t="s">
        <v>2676</v>
      </c>
      <c r="G57" s="410">
        <v>3303.29</v>
      </c>
      <c r="H57" s="410">
        <v>147.12</v>
      </c>
      <c r="I57" s="410">
        <v>37.9</v>
      </c>
      <c r="J57" s="410">
        <v>0.6</v>
      </c>
      <c r="K57" s="410">
        <v>9926</v>
      </c>
      <c r="L57" s="410">
        <v>442</v>
      </c>
      <c r="M57" s="410">
        <v>114</v>
      </c>
      <c r="N57" s="410">
        <v>2</v>
      </c>
      <c r="O57" s="409" t="s">
        <v>2677</v>
      </c>
      <c r="P57" s="409" t="s">
        <v>2678</v>
      </c>
    </row>
    <row r="58" spans="1:16" ht="22.5" x14ac:dyDescent="0.2">
      <c r="A58" s="404">
        <v>14</v>
      </c>
      <c r="B58" s="405" t="s">
        <v>177</v>
      </c>
      <c r="C58" s="406" t="s">
        <v>2231</v>
      </c>
      <c r="D58" s="407" t="s">
        <v>2232</v>
      </c>
      <c r="E58" s="408" t="s">
        <v>575</v>
      </c>
      <c r="F58" s="409" t="s">
        <v>2679</v>
      </c>
      <c r="G58" s="410">
        <v>420.37</v>
      </c>
      <c r="H58" s="409"/>
      <c r="I58" s="409"/>
      <c r="J58" s="409"/>
      <c r="K58" s="410">
        <v>-9019</v>
      </c>
      <c r="L58" s="409"/>
      <c r="M58" s="409"/>
      <c r="N58" s="409"/>
      <c r="O58" s="409" t="s">
        <v>107</v>
      </c>
      <c r="P58" s="409" t="s">
        <v>107</v>
      </c>
    </row>
    <row r="59" spans="1:16" ht="56.25" x14ac:dyDescent="0.2">
      <c r="A59" s="404">
        <v>15</v>
      </c>
      <c r="B59" s="405" t="s">
        <v>183</v>
      </c>
      <c r="C59" s="406" t="s">
        <v>2234</v>
      </c>
      <c r="D59" s="407" t="s">
        <v>2235</v>
      </c>
      <c r="E59" s="408" t="s">
        <v>575</v>
      </c>
      <c r="F59" s="409" t="s">
        <v>2680</v>
      </c>
      <c r="G59" s="410">
        <v>493.1</v>
      </c>
      <c r="H59" s="409"/>
      <c r="I59" s="409"/>
      <c r="J59" s="409"/>
      <c r="K59" s="410">
        <v>10579</v>
      </c>
      <c r="L59" s="409"/>
      <c r="M59" s="409"/>
      <c r="N59" s="409"/>
      <c r="O59" s="409" t="s">
        <v>107</v>
      </c>
      <c r="P59" s="409" t="s">
        <v>107</v>
      </c>
    </row>
    <row r="60" spans="1:16" ht="33.75" x14ac:dyDescent="0.2">
      <c r="A60" s="404">
        <v>16</v>
      </c>
      <c r="B60" s="405" t="s">
        <v>185</v>
      </c>
      <c r="C60" s="406" t="s">
        <v>2237</v>
      </c>
      <c r="D60" s="407" t="s">
        <v>2238</v>
      </c>
      <c r="E60" s="408" t="s">
        <v>99</v>
      </c>
      <c r="F60" s="409" t="s">
        <v>2681</v>
      </c>
      <c r="G60" s="410">
        <v>536.33000000000004</v>
      </c>
      <c r="H60" s="410">
        <v>22.57</v>
      </c>
      <c r="I60" s="410">
        <v>5.1100000000000003</v>
      </c>
      <c r="J60" s="409"/>
      <c r="K60" s="410">
        <v>6446</v>
      </c>
      <c r="L60" s="410">
        <v>271</v>
      </c>
      <c r="M60" s="410">
        <v>61</v>
      </c>
      <c r="N60" s="409"/>
      <c r="O60" s="409" t="s">
        <v>2682</v>
      </c>
      <c r="P60" s="409" t="s">
        <v>107</v>
      </c>
    </row>
    <row r="61" spans="1:16" ht="22.5" x14ac:dyDescent="0.2">
      <c r="A61" s="404">
        <v>17</v>
      </c>
      <c r="B61" s="405" t="s">
        <v>189</v>
      </c>
      <c r="C61" s="406" t="s">
        <v>2231</v>
      </c>
      <c r="D61" s="407" t="s">
        <v>2232</v>
      </c>
      <c r="E61" s="408" t="s">
        <v>575</v>
      </c>
      <c r="F61" s="409" t="s">
        <v>2683</v>
      </c>
      <c r="G61" s="410">
        <v>420.37</v>
      </c>
      <c r="H61" s="409"/>
      <c r="I61" s="409"/>
      <c r="J61" s="409"/>
      <c r="K61" s="410">
        <v>-6114</v>
      </c>
      <c r="L61" s="409"/>
      <c r="M61" s="409"/>
      <c r="N61" s="409"/>
      <c r="O61" s="409" t="s">
        <v>107</v>
      </c>
      <c r="P61" s="409" t="s">
        <v>107</v>
      </c>
    </row>
    <row r="62" spans="1:16" ht="56.25" x14ac:dyDescent="0.2">
      <c r="A62" s="404">
        <v>18</v>
      </c>
      <c r="B62" s="405" t="s">
        <v>193</v>
      </c>
      <c r="C62" s="406" t="s">
        <v>2234</v>
      </c>
      <c r="D62" s="407" t="s">
        <v>2235</v>
      </c>
      <c r="E62" s="408" t="s">
        <v>575</v>
      </c>
      <c r="F62" s="409" t="s">
        <v>2684</v>
      </c>
      <c r="G62" s="410">
        <v>493.1</v>
      </c>
      <c r="H62" s="409"/>
      <c r="I62" s="409"/>
      <c r="J62" s="409"/>
      <c r="K62" s="410">
        <v>7171</v>
      </c>
      <c r="L62" s="409"/>
      <c r="M62" s="409"/>
      <c r="N62" s="409"/>
      <c r="O62" s="409" t="s">
        <v>107</v>
      </c>
      <c r="P62" s="409" t="s">
        <v>107</v>
      </c>
    </row>
    <row r="63" spans="1:16" x14ac:dyDescent="0.2">
      <c r="A63" s="646" t="s">
        <v>460</v>
      </c>
      <c r="B63" s="645"/>
      <c r="C63" s="645"/>
      <c r="D63" s="645"/>
      <c r="E63" s="645"/>
      <c r="F63" s="645"/>
      <c r="G63" s="645"/>
      <c r="H63" s="645"/>
      <c r="I63" s="645"/>
      <c r="J63" s="645"/>
      <c r="K63" s="409">
        <v>33964</v>
      </c>
      <c r="L63" s="409">
        <v>1829</v>
      </c>
      <c r="M63" s="409">
        <v>1516</v>
      </c>
      <c r="N63" s="409">
        <v>174</v>
      </c>
      <c r="O63" s="409">
        <v>199.31</v>
      </c>
      <c r="P63" s="409">
        <v>15.03</v>
      </c>
    </row>
    <row r="64" spans="1:16" x14ac:dyDescent="0.2">
      <c r="A64" s="646" t="s">
        <v>461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409">
        <v>2598</v>
      </c>
      <c r="L64" s="409"/>
      <c r="M64" s="409"/>
      <c r="N64" s="409"/>
      <c r="O64" s="409"/>
      <c r="P64" s="409"/>
    </row>
    <row r="65" spans="1:16" x14ac:dyDescent="0.2">
      <c r="A65" s="646" t="s">
        <v>462</v>
      </c>
      <c r="B65" s="645"/>
      <c r="C65" s="645"/>
      <c r="D65" s="645"/>
      <c r="E65" s="645"/>
      <c r="F65" s="645"/>
      <c r="G65" s="645"/>
      <c r="H65" s="645"/>
      <c r="I65" s="645"/>
      <c r="J65" s="645"/>
      <c r="K65" s="409">
        <v>1618</v>
      </c>
      <c r="L65" s="409"/>
      <c r="M65" s="409"/>
      <c r="N65" s="409"/>
      <c r="O65" s="409"/>
      <c r="P65" s="409"/>
    </row>
    <row r="66" spans="1:16" x14ac:dyDescent="0.2">
      <c r="A66" s="644" t="s">
        <v>2279</v>
      </c>
      <c r="B66" s="645"/>
      <c r="C66" s="645"/>
      <c r="D66" s="645"/>
      <c r="E66" s="645"/>
      <c r="F66" s="645"/>
      <c r="G66" s="645"/>
      <c r="H66" s="645"/>
      <c r="I66" s="645"/>
      <c r="J66" s="645"/>
      <c r="K66" s="409"/>
      <c r="L66" s="409"/>
      <c r="M66" s="409"/>
      <c r="N66" s="409"/>
      <c r="O66" s="409"/>
      <c r="P66" s="409"/>
    </row>
    <row r="67" spans="1:16" x14ac:dyDescent="0.2">
      <c r="A67" s="646" t="s">
        <v>2259</v>
      </c>
      <c r="B67" s="645"/>
      <c r="C67" s="645"/>
      <c r="D67" s="645"/>
      <c r="E67" s="645"/>
      <c r="F67" s="645"/>
      <c r="G67" s="645"/>
      <c r="H67" s="645"/>
      <c r="I67" s="645"/>
      <c r="J67" s="645"/>
      <c r="K67" s="409">
        <v>38180</v>
      </c>
      <c r="L67" s="409"/>
      <c r="M67" s="409"/>
      <c r="N67" s="409"/>
      <c r="O67" s="409">
        <v>199.31</v>
      </c>
      <c r="P67" s="409">
        <v>15.03</v>
      </c>
    </row>
    <row r="68" spans="1:16" x14ac:dyDescent="0.2">
      <c r="A68" s="646" t="s">
        <v>346</v>
      </c>
      <c r="B68" s="645"/>
      <c r="C68" s="645"/>
      <c r="D68" s="645"/>
      <c r="E68" s="645"/>
      <c r="F68" s="645"/>
      <c r="G68" s="645"/>
      <c r="H68" s="645"/>
      <c r="I68" s="645"/>
      <c r="J68" s="645"/>
      <c r="K68" s="409">
        <v>38180</v>
      </c>
      <c r="L68" s="409"/>
      <c r="M68" s="409"/>
      <c r="N68" s="409"/>
      <c r="O68" s="409">
        <v>199.31</v>
      </c>
      <c r="P68" s="409">
        <v>15.03</v>
      </c>
    </row>
    <row r="69" spans="1:16" x14ac:dyDescent="0.2">
      <c r="A69" s="646" t="s">
        <v>466</v>
      </c>
      <c r="B69" s="645"/>
      <c r="C69" s="645"/>
      <c r="D69" s="645"/>
      <c r="E69" s="645"/>
      <c r="F69" s="645"/>
      <c r="G69" s="645"/>
      <c r="H69" s="645"/>
      <c r="I69" s="645"/>
      <c r="J69" s="645"/>
      <c r="K69" s="409"/>
      <c r="L69" s="409"/>
      <c r="M69" s="409"/>
      <c r="N69" s="409"/>
      <c r="O69" s="409"/>
      <c r="P69" s="409"/>
    </row>
    <row r="70" spans="1:16" x14ac:dyDescent="0.2">
      <c r="A70" s="646" t="s">
        <v>467</v>
      </c>
      <c r="B70" s="645"/>
      <c r="C70" s="645"/>
      <c r="D70" s="645"/>
      <c r="E70" s="645"/>
      <c r="F70" s="645"/>
      <c r="G70" s="645"/>
      <c r="H70" s="645"/>
      <c r="I70" s="645"/>
      <c r="J70" s="645"/>
      <c r="K70" s="409">
        <v>30619</v>
      </c>
      <c r="L70" s="409"/>
      <c r="M70" s="409"/>
      <c r="N70" s="409"/>
      <c r="O70" s="409"/>
      <c r="P70" s="409"/>
    </row>
    <row r="71" spans="1:16" x14ac:dyDescent="0.2">
      <c r="A71" s="646" t="s">
        <v>468</v>
      </c>
      <c r="B71" s="645"/>
      <c r="C71" s="645"/>
      <c r="D71" s="645"/>
      <c r="E71" s="645"/>
      <c r="F71" s="645"/>
      <c r="G71" s="645"/>
      <c r="H71" s="645"/>
      <c r="I71" s="645"/>
      <c r="J71" s="645"/>
      <c r="K71" s="409">
        <v>1516</v>
      </c>
      <c r="L71" s="409"/>
      <c r="M71" s="409"/>
      <c r="N71" s="409"/>
      <c r="O71" s="409"/>
      <c r="P71" s="409"/>
    </row>
    <row r="72" spans="1:16" x14ac:dyDescent="0.2">
      <c r="A72" s="646" t="s">
        <v>469</v>
      </c>
      <c r="B72" s="645"/>
      <c r="C72" s="645"/>
      <c r="D72" s="645"/>
      <c r="E72" s="645"/>
      <c r="F72" s="645"/>
      <c r="G72" s="645"/>
      <c r="H72" s="645"/>
      <c r="I72" s="645"/>
      <c r="J72" s="645"/>
      <c r="K72" s="409">
        <v>2003</v>
      </c>
      <c r="L72" s="409"/>
      <c r="M72" s="409"/>
      <c r="N72" s="409"/>
      <c r="O72" s="409"/>
      <c r="P72" s="409"/>
    </row>
    <row r="73" spans="1:16" x14ac:dyDescent="0.2">
      <c r="A73" s="646" t="s">
        <v>470</v>
      </c>
      <c r="B73" s="645"/>
      <c r="C73" s="645"/>
      <c r="D73" s="645"/>
      <c r="E73" s="645"/>
      <c r="F73" s="645"/>
      <c r="G73" s="645"/>
      <c r="H73" s="645"/>
      <c r="I73" s="645"/>
      <c r="J73" s="645"/>
      <c r="K73" s="409">
        <v>2598</v>
      </c>
      <c r="L73" s="409"/>
      <c r="M73" s="409"/>
      <c r="N73" s="409"/>
      <c r="O73" s="409"/>
      <c r="P73" s="409"/>
    </row>
    <row r="74" spans="1:16" x14ac:dyDescent="0.2">
      <c r="A74" s="646" t="s">
        <v>471</v>
      </c>
      <c r="B74" s="645"/>
      <c r="C74" s="645"/>
      <c r="D74" s="645"/>
      <c r="E74" s="645"/>
      <c r="F74" s="645"/>
      <c r="G74" s="645"/>
      <c r="H74" s="645"/>
      <c r="I74" s="645"/>
      <c r="J74" s="645"/>
      <c r="K74" s="409">
        <v>1618</v>
      </c>
      <c r="L74" s="409"/>
      <c r="M74" s="409"/>
      <c r="N74" s="409"/>
      <c r="O74" s="409"/>
      <c r="P74" s="409"/>
    </row>
    <row r="75" spans="1:16" x14ac:dyDescent="0.2">
      <c r="A75" s="644" t="s">
        <v>2280</v>
      </c>
      <c r="B75" s="645"/>
      <c r="C75" s="645"/>
      <c r="D75" s="645"/>
      <c r="E75" s="645"/>
      <c r="F75" s="645"/>
      <c r="G75" s="645"/>
      <c r="H75" s="645"/>
      <c r="I75" s="645"/>
      <c r="J75" s="645"/>
      <c r="K75" s="411">
        <v>38180</v>
      </c>
      <c r="L75" s="409"/>
      <c r="M75" s="409"/>
      <c r="N75" s="409"/>
      <c r="O75" s="411">
        <v>199.31</v>
      </c>
      <c r="P75" s="411">
        <v>15.03</v>
      </c>
    </row>
    <row r="76" spans="1:16" ht="19.149999999999999" customHeight="1" x14ac:dyDescent="0.2">
      <c r="A76" s="647" t="s">
        <v>2281</v>
      </c>
      <c r="B76" s="645"/>
      <c r="C76" s="645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</row>
    <row r="77" spans="1:16" ht="56.25" x14ac:dyDescent="0.2">
      <c r="A77" s="404">
        <v>19</v>
      </c>
      <c r="B77" s="405" t="s">
        <v>203</v>
      </c>
      <c r="C77" s="406" t="s">
        <v>2288</v>
      </c>
      <c r="D77" s="407" t="s">
        <v>2289</v>
      </c>
      <c r="E77" s="408" t="s">
        <v>2290</v>
      </c>
      <c r="F77" s="409">
        <v>0.87024000000000001</v>
      </c>
      <c r="G77" s="410">
        <v>2320.48</v>
      </c>
      <c r="H77" s="410">
        <v>132.05000000000001</v>
      </c>
      <c r="I77" s="410">
        <v>2176.23</v>
      </c>
      <c r="J77" s="410">
        <v>186.27</v>
      </c>
      <c r="K77" s="410">
        <v>2020</v>
      </c>
      <c r="L77" s="410">
        <v>115</v>
      </c>
      <c r="M77" s="410">
        <v>1894</v>
      </c>
      <c r="N77" s="410">
        <v>162</v>
      </c>
      <c r="O77" s="409" t="s">
        <v>2685</v>
      </c>
      <c r="P77" s="409" t="s">
        <v>2686</v>
      </c>
    </row>
    <row r="78" spans="1:16" ht="22.5" x14ac:dyDescent="0.2">
      <c r="A78" s="404">
        <v>20</v>
      </c>
      <c r="B78" s="405" t="s">
        <v>206</v>
      </c>
      <c r="C78" s="406" t="s">
        <v>2294</v>
      </c>
      <c r="D78" s="407" t="s">
        <v>2295</v>
      </c>
      <c r="E78" s="408" t="s">
        <v>367</v>
      </c>
      <c r="F78" s="409">
        <v>95.726399999999998</v>
      </c>
      <c r="G78" s="410">
        <v>55.14</v>
      </c>
      <c r="H78" s="409"/>
      <c r="I78" s="409"/>
      <c r="J78" s="409"/>
      <c r="K78" s="410">
        <v>5278</v>
      </c>
      <c r="L78" s="409"/>
      <c r="M78" s="409"/>
      <c r="N78" s="409"/>
      <c r="O78" s="409" t="s">
        <v>107</v>
      </c>
      <c r="P78" s="409" t="s">
        <v>107</v>
      </c>
    </row>
    <row r="79" spans="1:16" ht="56.25" x14ac:dyDescent="0.2">
      <c r="A79" s="404">
        <v>21</v>
      </c>
      <c r="B79" s="405" t="s">
        <v>209</v>
      </c>
      <c r="C79" s="406" t="s">
        <v>2297</v>
      </c>
      <c r="D79" s="407" t="s">
        <v>2298</v>
      </c>
      <c r="E79" s="408" t="s">
        <v>2299</v>
      </c>
      <c r="F79" s="409">
        <v>0.21756</v>
      </c>
      <c r="G79" s="410">
        <v>59011.95</v>
      </c>
      <c r="H79" s="410">
        <v>316.01</v>
      </c>
      <c r="I79" s="410">
        <v>3813.7</v>
      </c>
      <c r="J79" s="410">
        <v>493.59</v>
      </c>
      <c r="K79" s="410">
        <v>12839</v>
      </c>
      <c r="L79" s="410">
        <v>69</v>
      </c>
      <c r="M79" s="410">
        <v>830</v>
      </c>
      <c r="N79" s="410">
        <v>107</v>
      </c>
      <c r="O79" s="409" t="s">
        <v>2687</v>
      </c>
      <c r="P79" s="409" t="s">
        <v>2688</v>
      </c>
    </row>
    <row r="80" spans="1:16" ht="33.75" x14ac:dyDescent="0.2">
      <c r="A80" s="404">
        <v>22</v>
      </c>
      <c r="B80" s="405" t="s">
        <v>214</v>
      </c>
      <c r="C80" s="406" t="s">
        <v>2303</v>
      </c>
      <c r="D80" s="407" t="s">
        <v>2304</v>
      </c>
      <c r="E80" s="408" t="s">
        <v>367</v>
      </c>
      <c r="F80" s="409">
        <v>-3.2633999999999999</v>
      </c>
      <c r="G80" s="410">
        <v>277.01</v>
      </c>
      <c r="H80" s="409"/>
      <c r="I80" s="409"/>
      <c r="J80" s="409"/>
      <c r="K80" s="410">
        <v>-904</v>
      </c>
      <c r="L80" s="409"/>
      <c r="M80" s="409"/>
      <c r="N80" s="409"/>
      <c r="O80" s="409" t="s">
        <v>107</v>
      </c>
      <c r="P80" s="409" t="s">
        <v>107</v>
      </c>
    </row>
    <row r="81" spans="1:16" ht="33.75" x14ac:dyDescent="0.2">
      <c r="A81" s="404">
        <v>23</v>
      </c>
      <c r="B81" s="405" t="s">
        <v>217</v>
      </c>
      <c r="C81" s="406" t="s">
        <v>2306</v>
      </c>
      <c r="D81" s="407" t="s">
        <v>2307</v>
      </c>
      <c r="E81" s="408" t="s">
        <v>367</v>
      </c>
      <c r="F81" s="409">
        <v>-41.118839999999999</v>
      </c>
      <c r="G81" s="410">
        <v>268.01</v>
      </c>
      <c r="H81" s="409"/>
      <c r="I81" s="409"/>
      <c r="J81" s="409"/>
      <c r="K81" s="410">
        <v>-11020</v>
      </c>
      <c r="L81" s="409"/>
      <c r="M81" s="409"/>
      <c r="N81" s="409"/>
      <c r="O81" s="409" t="s">
        <v>107</v>
      </c>
      <c r="P81" s="409" t="s">
        <v>107</v>
      </c>
    </row>
    <row r="82" spans="1:16" ht="33.75" x14ac:dyDescent="0.2">
      <c r="A82" s="404">
        <v>24</v>
      </c>
      <c r="B82" s="405" t="s">
        <v>219</v>
      </c>
      <c r="C82" s="406" t="s">
        <v>2309</v>
      </c>
      <c r="D82" s="407" t="s">
        <v>2310</v>
      </c>
      <c r="E82" s="408" t="s">
        <v>367</v>
      </c>
      <c r="F82" s="409">
        <v>44.382240000000003</v>
      </c>
      <c r="G82" s="410">
        <v>277.92</v>
      </c>
      <c r="H82" s="409"/>
      <c r="I82" s="409"/>
      <c r="J82" s="409"/>
      <c r="K82" s="410">
        <v>12335</v>
      </c>
      <c r="L82" s="409"/>
      <c r="M82" s="409"/>
      <c r="N82" s="409"/>
      <c r="O82" s="409" t="s">
        <v>107</v>
      </c>
      <c r="P82" s="409" t="s">
        <v>107</v>
      </c>
    </row>
    <row r="83" spans="1:16" ht="45" x14ac:dyDescent="0.2">
      <c r="A83" s="404">
        <v>25</v>
      </c>
      <c r="B83" s="405" t="s">
        <v>223</v>
      </c>
      <c r="C83" s="406" t="s">
        <v>2312</v>
      </c>
      <c r="D83" s="407" t="s">
        <v>2313</v>
      </c>
      <c r="E83" s="408" t="s">
        <v>2299</v>
      </c>
      <c r="F83" s="409">
        <v>1.95804</v>
      </c>
      <c r="G83" s="410">
        <v>3620.19</v>
      </c>
      <c r="H83" s="409"/>
      <c r="I83" s="410">
        <v>243.26</v>
      </c>
      <c r="J83" s="410">
        <v>31.58</v>
      </c>
      <c r="K83" s="410">
        <v>7088</v>
      </c>
      <c r="L83" s="409"/>
      <c r="M83" s="410">
        <v>476</v>
      </c>
      <c r="N83" s="410">
        <v>62</v>
      </c>
      <c r="O83" s="409" t="s">
        <v>107</v>
      </c>
      <c r="P83" s="409" t="s">
        <v>2689</v>
      </c>
    </row>
    <row r="84" spans="1:16" ht="33.75" x14ac:dyDescent="0.2">
      <c r="A84" s="404">
        <v>26</v>
      </c>
      <c r="B84" s="405" t="s">
        <v>226</v>
      </c>
      <c r="C84" s="406" t="s">
        <v>2306</v>
      </c>
      <c r="D84" s="407" t="s">
        <v>2307</v>
      </c>
      <c r="E84" s="408" t="s">
        <v>367</v>
      </c>
      <c r="F84" s="409">
        <v>-24.671303999999999</v>
      </c>
      <c r="G84" s="410">
        <v>268.01</v>
      </c>
      <c r="H84" s="409"/>
      <c r="I84" s="409"/>
      <c r="J84" s="409"/>
      <c r="K84" s="410">
        <v>-6612</v>
      </c>
      <c r="L84" s="409"/>
      <c r="M84" s="409"/>
      <c r="N84" s="409"/>
      <c r="O84" s="409" t="s">
        <v>107</v>
      </c>
      <c r="P84" s="409" t="s">
        <v>107</v>
      </c>
    </row>
    <row r="85" spans="1:16" ht="33.75" x14ac:dyDescent="0.2">
      <c r="A85" s="404">
        <v>27</v>
      </c>
      <c r="B85" s="405" t="s">
        <v>229</v>
      </c>
      <c r="C85" s="406" t="s">
        <v>2309</v>
      </c>
      <c r="D85" s="407" t="s">
        <v>2310</v>
      </c>
      <c r="E85" s="408" t="s">
        <v>367</v>
      </c>
      <c r="F85" s="409">
        <v>24.671303999999999</v>
      </c>
      <c r="G85" s="410">
        <v>277.92</v>
      </c>
      <c r="H85" s="409"/>
      <c r="I85" s="409"/>
      <c r="J85" s="409"/>
      <c r="K85" s="410">
        <v>6857</v>
      </c>
      <c r="L85" s="409"/>
      <c r="M85" s="409"/>
      <c r="N85" s="409"/>
      <c r="O85" s="409" t="s">
        <v>107</v>
      </c>
      <c r="P85" s="409" t="s">
        <v>107</v>
      </c>
    </row>
    <row r="86" spans="1:16" ht="45" x14ac:dyDescent="0.2">
      <c r="A86" s="404">
        <v>28</v>
      </c>
      <c r="B86" s="405" t="s">
        <v>231</v>
      </c>
      <c r="C86" s="406" t="s">
        <v>2318</v>
      </c>
      <c r="D86" s="407" t="s">
        <v>2319</v>
      </c>
      <c r="E86" s="408" t="s">
        <v>2320</v>
      </c>
      <c r="F86" s="409">
        <v>0.21756</v>
      </c>
      <c r="G86" s="410">
        <v>61429.19</v>
      </c>
      <c r="H86" s="410">
        <v>386.06</v>
      </c>
      <c r="I86" s="410">
        <v>2383.37</v>
      </c>
      <c r="J86" s="410">
        <v>274.89</v>
      </c>
      <c r="K86" s="410">
        <v>13365</v>
      </c>
      <c r="L86" s="410">
        <v>84</v>
      </c>
      <c r="M86" s="410">
        <v>519</v>
      </c>
      <c r="N86" s="410">
        <v>60</v>
      </c>
      <c r="O86" s="409" t="s">
        <v>2690</v>
      </c>
      <c r="P86" s="409" t="s">
        <v>2691</v>
      </c>
    </row>
    <row r="87" spans="1:16" ht="33.75" x14ac:dyDescent="0.2">
      <c r="A87" s="404">
        <v>29</v>
      </c>
      <c r="B87" s="405" t="s">
        <v>234</v>
      </c>
      <c r="C87" s="406" t="s">
        <v>2323</v>
      </c>
      <c r="D87" s="407" t="s">
        <v>2324</v>
      </c>
      <c r="E87" s="408" t="s">
        <v>2320</v>
      </c>
      <c r="F87" s="409">
        <v>0.87024000000000001</v>
      </c>
      <c r="G87" s="410">
        <v>7353.27</v>
      </c>
      <c r="H87" s="410">
        <v>0.91</v>
      </c>
      <c r="I87" s="410">
        <v>2.92</v>
      </c>
      <c r="J87" s="409"/>
      <c r="K87" s="410">
        <v>6400</v>
      </c>
      <c r="L87" s="410">
        <v>1</v>
      </c>
      <c r="M87" s="410">
        <v>3</v>
      </c>
      <c r="N87" s="409"/>
      <c r="O87" s="409" t="s">
        <v>2692</v>
      </c>
      <c r="P87" s="409" t="s">
        <v>107</v>
      </c>
    </row>
    <row r="88" spans="1:16" ht="56.25" x14ac:dyDescent="0.2">
      <c r="A88" s="404">
        <v>30</v>
      </c>
      <c r="B88" s="405" t="s">
        <v>236</v>
      </c>
      <c r="C88" s="406" t="s">
        <v>2326</v>
      </c>
      <c r="D88" s="407" t="s">
        <v>2327</v>
      </c>
      <c r="E88" s="408" t="s">
        <v>2320</v>
      </c>
      <c r="F88" s="409" t="s">
        <v>2693</v>
      </c>
      <c r="G88" s="410">
        <v>63923.24</v>
      </c>
      <c r="H88" s="410">
        <v>386.06</v>
      </c>
      <c r="I88" s="410">
        <v>2389.34</v>
      </c>
      <c r="J88" s="410">
        <v>275.32</v>
      </c>
      <c r="K88" s="410">
        <v>11126</v>
      </c>
      <c r="L88" s="410">
        <v>67</v>
      </c>
      <c r="M88" s="410">
        <v>416</v>
      </c>
      <c r="N88" s="410">
        <v>48</v>
      </c>
      <c r="O88" s="409" t="s">
        <v>2694</v>
      </c>
      <c r="P88" s="409" t="s">
        <v>2695</v>
      </c>
    </row>
    <row r="89" spans="1:16" ht="56.25" x14ac:dyDescent="0.2">
      <c r="A89" s="404">
        <v>31</v>
      </c>
      <c r="B89" s="405" t="s">
        <v>238</v>
      </c>
      <c r="C89" s="406" t="s">
        <v>2329</v>
      </c>
      <c r="D89" s="407" t="s">
        <v>2330</v>
      </c>
      <c r="E89" s="408" t="s">
        <v>575</v>
      </c>
      <c r="F89" s="409" t="s">
        <v>2696</v>
      </c>
      <c r="G89" s="410">
        <v>597.5</v>
      </c>
      <c r="H89" s="409"/>
      <c r="I89" s="409"/>
      <c r="J89" s="409"/>
      <c r="K89" s="410">
        <v>-10607</v>
      </c>
      <c r="L89" s="409"/>
      <c r="M89" s="409"/>
      <c r="N89" s="409"/>
      <c r="O89" s="409" t="s">
        <v>107</v>
      </c>
      <c r="P89" s="409" t="s">
        <v>107</v>
      </c>
    </row>
    <row r="90" spans="1:16" ht="56.25" x14ac:dyDescent="0.2">
      <c r="A90" s="404">
        <v>32</v>
      </c>
      <c r="B90" s="405" t="s">
        <v>241</v>
      </c>
      <c r="C90" s="406" t="s">
        <v>2332</v>
      </c>
      <c r="D90" s="407" t="s">
        <v>2333</v>
      </c>
      <c r="E90" s="408" t="s">
        <v>575</v>
      </c>
      <c r="F90" s="409" t="s">
        <v>2697</v>
      </c>
      <c r="G90" s="410">
        <v>495.18</v>
      </c>
      <c r="H90" s="409"/>
      <c r="I90" s="409"/>
      <c r="J90" s="409"/>
      <c r="K90" s="410">
        <v>8791</v>
      </c>
      <c r="L90" s="409"/>
      <c r="M90" s="409"/>
      <c r="N90" s="409"/>
      <c r="O90" s="409" t="s">
        <v>107</v>
      </c>
      <c r="P90" s="409" t="s">
        <v>107</v>
      </c>
    </row>
    <row r="91" spans="1:16" ht="33.75" x14ac:dyDescent="0.2">
      <c r="A91" s="404">
        <v>33</v>
      </c>
      <c r="B91" s="405" t="s">
        <v>244</v>
      </c>
      <c r="C91" s="406" t="s">
        <v>2243</v>
      </c>
      <c r="D91" s="407" t="s">
        <v>2244</v>
      </c>
      <c r="E91" s="408" t="s">
        <v>2245</v>
      </c>
      <c r="F91" s="409" t="s">
        <v>2698</v>
      </c>
      <c r="G91" s="410">
        <v>4367.6099999999997</v>
      </c>
      <c r="H91" s="410">
        <v>674.07</v>
      </c>
      <c r="I91" s="410">
        <v>79.540000000000006</v>
      </c>
      <c r="J91" s="410">
        <v>9.64</v>
      </c>
      <c r="K91" s="410">
        <v>5625</v>
      </c>
      <c r="L91" s="410">
        <v>868</v>
      </c>
      <c r="M91" s="410">
        <v>102</v>
      </c>
      <c r="N91" s="410">
        <v>12</v>
      </c>
      <c r="O91" s="409" t="s">
        <v>2699</v>
      </c>
      <c r="P91" s="409" t="s">
        <v>2700</v>
      </c>
    </row>
    <row r="92" spans="1:16" ht="31.5" x14ac:dyDescent="0.2">
      <c r="A92" s="404">
        <v>34</v>
      </c>
      <c r="B92" s="405" t="s">
        <v>247</v>
      </c>
      <c r="C92" s="406" t="s">
        <v>1102</v>
      </c>
      <c r="D92" s="407" t="s">
        <v>2338</v>
      </c>
      <c r="E92" s="408" t="s">
        <v>527</v>
      </c>
      <c r="F92" s="409" t="s">
        <v>2701</v>
      </c>
      <c r="G92" s="409" t="s">
        <v>2340</v>
      </c>
      <c r="H92" s="409"/>
      <c r="I92" s="409"/>
      <c r="J92" s="409"/>
      <c r="K92" s="410">
        <v>5008</v>
      </c>
      <c r="L92" s="409"/>
      <c r="M92" s="409"/>
      <c r="N92" s="409"/>
      <c r="O92" s="409" t="s">
        <v>107</v>
      </c>
      <c r="P92" s="409" t="s">
        <v>107</v>
      </c>
    </row>
    <row r="93" spans="1:16" x14ac:dyDescent="0.2">
      <c r="A93" s="646" t="s">
        <v>460</v>
      </c>
      <c r="B93" s="645"/>
      <c r="C93" s="645"/>
      <c r="D93" s="645"/>
      <c r="E93" s="645"/>
      <c r="F93" s="645"/>
      <c r="G93" s="645"/>
      <c r="H93" s="645"/>
      <c r="I93" s="645"/>
      <c r="J93" s="645"/>
      <c r="K93" s="409">
        <v>67589</v>
      </c>
      <c r="L93" s="409">
        <v>1204</v>
      </c>
      <c r="M93" s="409">
        <v>4240</v>
      </c>
      <c r="N93" s="409">
        <v>451</v>
      </c>
      <c r="O93" s="409">
        <v>134.79</v>
      </c>
      <c r="P93" s="409">
        <v>33.21</v>
      </c>
    </row>
    <row r="94" spans="1:16" x14ac:dyDescent="0.2">
      <c r="A94" s="646" t="s">
        <v>461</v>
      </c>
      <c r="B94" s="645"/>
      <c r="C94" s="645"/>
      <c r="D94" s="645"/>
      <c r="E94" s="645"/>
      <c r="F94" s="645"/>
      <c r="G94" s="645"/>
      <c r="H94" s="645"/>
      <c r="I94" s="645"/>
      <c r="J94" s="645"/>
      <c r="K94" s="409">
        <v>2350</v>
      </c>
      <c r="L94" s="409"/>
      <c r="M94" s="409"/>
      <c r="N94" s="409"/>
      <c r="O94" s="409"/>
      <c r="P94" s="409"/>
    </row>
    <row r="95" spans="1:16" x14ac:dyDescent="0.2">
      <c r="A95" s="646" t="s">
        <v>462</v>
      </c>
      <c r="B95" s="645"/>
      <c r="C95" s="645"/>
      <c r="D95" s="645"/>
      <c r="E95" s="645"/>
      <c r="F95" s="645"/>
      <c r="G95" s="645"/>
      <c r="H95" s="645"/>
      <c r="I95" s="645"/>
      <c r="J95" s="645"/>
      <c r="K95" s="409">
        <v>1336</v>
      </c>
      <c r="L95" s="409"/>
      <c r="M95" s="409"/>
      <c r="N95" s="409"/>
      <c r="O95" s="409"/>
      <c r="P95" s="409"/>
    </row>
    <row r="96" spans="1:16" x14ac:dyDescent="0.2">
      <c r="A96" s="644" t="s">
        <v>2341</v>
      </c>
      <c r="B96" s="645"/>
      <c r="C96" s="645"/>
      <c r="D96" s="645"/>
      <c r="E96" s="645"/>
      <c r="F96" s="645"/>
      <c r="G96" s="645"/>
      <c r="H96" s="645"/>
      <c r="I96" s="645"/>
      <c r="J96" s="645"/>
      <c r="K96" s="409"/>
      <c r="L96" s="409"/>
      <c r="M96" s="409"/>
      <c r="N96" s="409"/>
      <c r="O96" s="409"/>
      <c r="P96" s="409"/>
    </row>
    <row r="97" spans="1:16" x14ac:dyDescent="0.2">
      <c r="A97" s="646" t="s">
        <v>2259</v>
      </c>
      <c r="B97" s="645"/>
      <c r="C97" s="645"/>
      <c r="D97" s="645"/>
      <c r="E97" s="645"/>
      <c r="F97" s="645"/>
      <c r="G97" s="645"/>
      <c r="H97" s="645"/>
      <c r="I97" s="645"/>
      <c r="J97" s="645"/>
      <c r="K97" s="409">
        <v>67157</v>
      </c>
      <c r="L97" s="409"/>
      <c r="M97" s="409"/>
      <c r="N97" s="409"/>
      <c r="O97" s="409">
        <v>134.79</v>
      </c>
      <c r="P97" s="409">
        <v>33.21</v>
      </c>
    </row>
    <row r="98" spans="1:16" x14ac:dyDescent="0.2">
      <c r="A98" s="646" t="s">
        <v>1224</v>
      </c>
      <c r="B98" s="645"/>
      <c r="C98" s="645"/>
      <c r="D98" s="645"/>
      <c r="E98" s="645"/>
      <c r="F98" s="645"/>
      <c r="G98" s="645"/>
      <c r="H98" s="645"/>
      <c r="I98" s="645"/>
      <c r="J98" s="645"/>
      <c r="K98" s="409">
        <v>4118</v>
      </c>
      <c r="L98" s="409"/>
      <c r="M98" s="409"/>
      <c r="N98" s="409"/>
      <c r="O98" s="409"/>
      <c r="P98" s="409"/>
    </row>
    <row r="99" spans="1:16" x14ac:dyDescent="0.2">
      <c r="A99" s="646" t="s">
        <v>346</v>
      </c>
      <c r="B99" s="645"/>
      <c r="C99" s="645"/>
      <c r="D99" s="645"/>
      <c r="E99" s="645"/>
      <c r="F99" s="645"/>
      <c r="G99" s="645"/>
      <c r="H99" s="645"/>
      <c r="I99" s="645"/>
      <c r="J99" s="645"/>
      <c r="K99" s="409">
        <v>71275</v>
      </c>
      <c r="L99" s="409"/>
      <c r="M99" s="409"/>
      <c r="N99" s="409"/>
      <c r="O99" s="409">
        <v>134.79</v>
      </c>
      <c r="P99" s="409">
        <v>33.21</v>
      </c>
    </row>
    <row r="100" spans="1:16" x14ac:dyDescent="0.2">
      <c r="A100" s="646" t="s">
        <v>466</v>
      </c>
      <c r="B100" s="645"/>
      <c r="C100" s="645"/>
      <c r="D100" s="645"/>
      <c r="E100" s="645"/>
      <c r="F100" s="645"/>
      <c r="G100" s="645"/>
      <c r="H100" s="645"/>
      <c r="I100" s="645"/>
      <c r="J100" s="645"/>
      <c r="K100" s="409"/>
      <c r="L100" s="409"/>
      <c r="M100" s="409"/>
      <c r="N100" s="409"/>
      <c r="O100" s="409"/>
      <c r="P100" s="409"/>
    </row>
    <row r="101" spans="1:16" x14ac:dyDescent="0.2">
      <c r="A101" s="646" t="s">
        <v>467</v>
      </c>
      <c r="B101" s="645"/>
      <c r="C101" s="645"/>
      <c r="D101" s="645"/>
      <c r="E101" s="645"/>
      <c r="F101" s="645"/>
      <c r="G101" s="645"/>
      <c r="H101" s="645"/>
      <c r="I101" s="645"/>
      <c r="J101" s="645"/>
      <c r="K101" s="409">
        <v>62145</v>
      </c>
      <c r="L101" s="409"/>
      <c r="M101" s="409"/>
      <c r="N101" s="409"/>
      <c r="O101" s="409"/>
      <c r="P101" s="409"/>
    </row>
    <row r="102" spans="1:16" x14ac:dyDescent="0.2">
      <c r="A102" s="646" t="s">
        <v>468</v>
      </c>
      <c r="B102" s="645"/>
      <c r="C102" s="645"/>
      <c r="D102" s="645"/>
      <c r="E102" s="645"/>
      <c r="F102" s="645"/>
      <c r="G102" s="645"/>
      <c r="H102" s="645"/>
      <c r="I102" s="645"/>
      <c r="J102" s="645"/>
      <c r="K102" s="409">
        <v>4240</v>
      </c>
      <c r="L102" s="409"/>
      <c r="M102" s="409"/>
      <c r="N102" s="409"/>
      <c r="O102" s="409"/>
      <c r="P102" s="409"/>
    </row>
    <row r="103" spans="1:16" x14ac:dyDescent="0.2">
      <c r="A103" s="646" t="s">
        <v>469</v>
      </c>
      <c r="B103" s="645"/>
      <c r="C103" s="645"/>
      <c r="D103" s="645"/>
      <c r="E103" s="645"/>
      <c r="F103" s="645"/>
      <c r="G103" s="645"/>
      <c r="H103" s="645"/>
      <c r="I103" s="645"/>
      <c r="J103" s="645"/>
      <c r="K103" s="409">
        <v>1655</v>
      </c>
      <c r="L103" s="409"/>
      <c r="M103" s="409"/>
      <c r="N103" s="409"/>
      <c r="O103" s="409"/>
      <c r="P103" s="409"/>
    </row>
    <row r="104" spans="1:16" x14ac:dyDescent="0.2">
      <c r="A104" s="646" t="s">
        <v>470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409">
        <v>2350</v>
      </c>
      <c r="L104" s="409"/>
      <c r="M104" s="409"/>
      <c r="N104" s="409"/>
      <c r="O104" s="409"/>
      <c r="P104" s="409"/>
    </row>
    <row r="105" spans="1:16" x14ac:dyDescent="0.2">
      <c r="A105" s="646" t="s">
        <v>471</v>
      </c>
      <c r="B105" s="645"/>
      <c r="C105" s="645"/>
      <c r="D105" s="645"/>
      <c r="E105" s="645"/>
      <c r="F105" s="645"/>
      <c r="G105" s="645"/>
      <c r="H105" s="645"/>
      <c r="I105" s="645"/>
      <c r="J105" s="645"/>
      <c r="K105" s="409">
        <v>1336</v>
      </c>
      <c r="L105" s="409"/>
      <c r="M105" s="409"/>
      <c r="N105" s="409"/>
      <c r="O105" s="409"/>
      <c r="P105" s="409"/>
    </row>
    <row r="106" spans="1:16" x14ac:dyDescent="0.2">
      <c r="A106" s="644" t="s">
        <v>2342</v>
      </c>
      <c r="B106" s="645"/>
      <c r="C106" s="645"/>
      <c r="D106" s="645"/>
      <c r="E106" s="645"/>
      <c r="F106" s="645"/>
      <c r="G106" s="645"/>
      <c r="H106" s="645"/>
      <c r="I106" s="645"/>
      <c r="J106" s="645"/>
      <c r="K106" s="411">
        <v>71275</v>
      </c>
      <c r="L106" s="409"/>
      <c r="M106" s="409"/>
      <c r="N106" s="409"/>
      <c r="O106" s="411">
        <v>134.79</v>
      </c>
      <c r="P106" s="411">
        <v>33.21</v>
      </c>
    </row>
    <row r="107" spans="1:16" ht="19.149999999999999" customHeight="1" x14ac:dyDescent="0.2">
      <c r="A107" s="647" t="s">
        <v>2343</v>
      </c>
      <c r="B107" s="645"/>
      <c r="C107" s="645"/>
      <c r="D107" s="645"/>
      <c r="E107" s="645"/>
      <c r="F107" s="645"/>
      <c r="G107" s="645"/>
      <c r="H107" s="645"/>
      <c r="I107" s="645"/>
      <c r="J107" s="645"/>
      <c r="K107" s="645"/>
      <c r="L107" s="645"/>
      <c r="M107" s="645"/>
      <c r="N107" s="645"/>
      <c r="O107" s="645"/>
      <c r="P107" s="645"/>
    </row>
    <row r="108" spans="1:16" ht="33.75" x14ac:dyDescent="0.2">
      <c r="A108" s="404">
        <v>35</v>
      </c>
      <c r="B108" s="405" t="s">
        <v>249</v>
      </c>
      <c r="C108" s="406" t="s">
        <v>2213</v>
      </c>
      <c r="D108" s="407" t="s">
        <v>2214</v>
      </c>
      <c r="E108" s="408" t="s">
        <v>1001</v>
      </c>
      <c r="F108" s="409">
        <v>7.3709999999999998E-2</v>
      </c>
      <c r="G108" s="410">
        <v>964.06</v>
      </c>
      <c r="H108" s="410">
        <v>964.06</v>
      </c>
      <c r="I108" s="409"/>
      <c r="J108" s="409"/>
      <c r="K108" s="410">
        <v>71</v>
      </c>
      <c r="L108" s="410">
        <v>71</v>
      </c>
      <c r="M108" s="409"/>
      <c r="N108" s="409"/>
      <c r="O108" s="409" t="s">
        <v>2702</v>
      </c>
      <c r="P108" s="409" t="s">
        <v>107</v>
      </c>
    </row>
    <row r="109" spans="1:16" ht="45" x14ac:dyDescent="0.2">
      <c r="A109" s="404">
        <v>36</v>
      </c>
      <c r="B109" s="405" t="s">
        <v>253</v>
      </c>
      <c r="C109" s="406" t="s">
        <v>2346</v>
      </c>
      <c r="D109" s="407" t="s">
        <v>2347</v>
      </c>
      <c r="E109" s="408" t="s">
        <v>2348</v>
      </c>
      <c r="F109" s="409">
        <v>0.28349999999999997</v>
      </c>
      <c r="G109" s="410">
        <v>1553.28</v>
      </c>
      <c r="H109" s="410">
        <v>67.61</v>
      </c>
      <c r="I109" s="410">
        <v>88.24</v>
      </c>
      <c r="J109" s="410">
        <v>9.6999999999999993</v>
      </c>
      <c r="K109" s="410">
        <v>440</v>
      </c>
      <c r="L109" s="410">
        <v>19</v>
      </c>
      <c r="M109" s="410">
        <v>25</v>
      </c>
      <c r="N109" s="410">
        <v>3</v>
      </c>
      <c r="O109" s="409" t="s">
        <v>2703</v>
      </c>
      <c r="P109" s="409" t="s">
        <v>1882</v>
      </c>
    </row>
    <row r="110" spans="1:16" ht="67.5" x14ac:dyDescent="0.2">
      <c r="A110" s="404">
        <v>37</v>
      </c>
      <c r="B110" s="405" t="s">
        <v>256</v>
      </c>
      <c r="C110" s="406" t="s">
        <v>2352</v>
      </c>
      <c r="D110" s="407" t="s">
        <v>2353</v>
      </c>
      <c r="E110" s="408" t="s">
        <v>2354</v>
      </c>
      <c r="F110" s="409">
        <v>1.4175E-2</v>
      </c>
      <c r="G110" s="410">
        <v>43078.96</v>
      </c>
      <c r="H110" s="410">
        <v>1470.6</v>
      </c>
      <c r="I110" s="410">
        <v>1621.89</v>
      </c>
      <c r="J110" s="410">
        <v>255.06</v>
      </c>
      <c r="K110" s="410">
        <v>611</v>
      </c>
      <c r="L110" s="410">
        <v>21</v>
      </c>
      <c r="M110" s="410">
        <v>23</v>
      </c>
      <c r="N110" s="410">
        <v>4</v>
      </c>
      <c r="O110" s="409" t="s">
        <v>2704</v>
      </c>
      <c r="P110" s="409" t="s">
        <v>2705</v>
      </c>
    </row>
    <row r="111" spans="1:16" ht="22.5" x14ac:dyDescent="0.2">
      <c r="A111" s="404">
        <v>38</v>
      </c>
      <c r="B111" s="405" t="s">
        <v>258</v>
      </c>
      <c r="C111" s="406" t="s">
        <v>2358</v>
      </c>
      <c r="D111" s="407" t="s">
        <v>2359</v>
      </c>
      <c r="E111" s="408" t="s">
        <v>367</v>
      </c>
      <c r="F111" s="409">
        <v>-1.4458500000000001</v>
      </c>
      <c r="G111" s="410">
        <v>367.24</v>
      </c>
      <c r="H111" s="409"/>
      <c r="I111" s="409"/>
      <c r="J111" s="409"/>
      <c r="K111" s="410">
        <v>-531</v>
      </c>
      <c r="L111" s="409"/>
      <c r="M111" s="409"/>
      <c r="N111" s="409"/>
      <c r="O111" s="409" t="s">
        <v>107</v>
      </c>
      <c r="P111" s="409" t="s">
        <v>107</v>
      </c>
    </row>
    <row r="112" spans="1:16" ht="22.5" x14ac:dyDescent="0.2">
      <c r="A112" s="404">
        <v>39</v>
      </c>
      <c r="B112" s="405" t="s">
        <v>261</v>
      </c>
      <c r="C112" s="406" t="s">
        <v>2361</v>
      </c>
      <c r="D112" s="407" t="s">
        <v>2362</v>
      </c>
      <c r="E112" s="408" t="s">
        <v>367</v>
      </c>
      <c r="F112" s="409">
        <v>1.4458500000000001</v>
      </c>
      <c r="G112" s="410">
        <v>508.67</v>
      </c>
      <c r="H112" s="409"/>
      <c r="I112" s="409"/>
      <c r="J112" s="409"/>
      <c r="K112" s="410">
        <v>735</v>
      </c>
      <c r="L112" s="409"/>
      <c r="M112" s="409"/>
      <c r="N112" s="409"/>
      <c r="O112" s="409" t="s">
        <v>107</v>
      </c>
      <c r="P112" s="409" t="s">
        <v>107</v>
      </c>
    </row>
    <row r="113" spans="1:16" ht="67.5" x14ac:dyDescent="0.2">
      <c r="A113" s="404">
        <v>40</v>
      </c>
      <c r="B113" s="405" t="s">
        <v>263</v>
      </c>
      <c r="C113" s="406" t="s">
        <v>2352</v>
      </c>
      <c r="D113" s="407" t="s">
        <v>2353</v>
      </c>
      <c r="E113" s="408" t="s">
        <v>2354</v>
      </c>
      <c r="F113" s="409">
        <v>1.4175E-2</v>
      </c>
      <c r="G113" s="410">
        <v>43078.96</v>
      </c>
      <c r="H113" s="410">
        <v>1470.6</v>
      </c>
      <c r="I113" s="410">
        <v>1621.89</v>
      </c>
      <c r="J113" s="410">
        <v>255.06</v>
      </c>
      <c r="K113" s="410">
        <v>611</v>
      </c>
      <c r="L113" s="410">
        <v>21</v>
      </c>
      <c r="M113" s="410">
        <v>23</v>
      </c>
      <c r="N113" s="410">
        <v>4</v>
      </c>
      <c r="O113" s="409" t="s">
        <v>2704</v>
      </c>
      <c r="P113" s="409" t="s">
        <v>2705</v>
      </c>
    </row>
    <row r="114" spans="1:16" ht="22.5" x14ac:dyDescent="0.2">
      <c r="A114" s="404">
        <v>41</v>
      </c>
      <c r="B114" s="405" t="s">
        <v>265</v>
      </c>
      <c r="C114" s="406" t="s">
        <v>2358</v>
      </c>
      <c r="D114" s="407" t="s">
        <v>2359</v>
      </c>
      <c r="E114" s="408" t="s">
        <v>367</v>
      </c>
      <c r="F114" s="409">
        <v>-1.4458500000000001</v>
      </c>
      <c r="G114" s="410">
        <v>367.24</v>
      </c>
      <c r="H114" s="409"/>
      <c r="I114" s="409"/>
      <c r="J114" s="409"/>
      <c r="K114" s="410">
        <v>-531</v>
      </c>
      <c r="L114" s="409"/>
      <c r="M114" s="409"/>
      <c r="N114" s="409"/>
      <c r="O114" s="409" t="s">
        <v>107</v>
      </c>
      <c r="P114" s="409" t="s">
        <v>107</v>
      </c>
    </row>
    <row r="115" spans="1:16" ht="22.5" x14ac:dyDescent="0.2">
      <c r="A115" s="404">
        <v>42</v>
      </c>
      <c r="B115" s="405" t="s">
        <v>268</v>
      </c>
      <c r="C115" s="406" t="s">
        <v>2364</v>
      </c>
      <c r="D115" s="407" t="s">
        <v>2365</v>
      </c>
      <c r="E115" s="408" t="s">
        <v>367</v>
      </c>
      <c r="F115" s="409">
        <v>1.4458850000000001</v>
      </c>
      <c r="G115" s="410">
        <v>549.71</v>
      </c>
      <c r="H115" s="409"/>
      <c r="I115" s="409"/>
      <c r="J115" s="409"/>
      <c r="K115" s="410">
        <v>795</v>
      </c>
      <c r="L115" s="409"/>
      <c r="M115" s="409"/>
      <c r="N115" s="409"/>
      <c r="O115" s="409" t="s">
        <v>107</v>
      </c>
      <c r="P115" s="409" t="s">
        <v>107</v>
      </c>
    </row>
    <row r="116" spans="1:16" ht="33.75" x14ac:dyDescent="0.2">
      <c r="A116" s="404">
        <v>43</v>
      </c>
      <c r="B116" s="405" t="s">
        <v>274</v>
      </c>
      <c r="C116" s="406" t="s">
        <v>2367</v>
      </c>
      <c r="D116" s="407" t="s">
        <v>2368</v>
      </c>
      <c r="E116" s="408" t="s">
        <v>2369</v>
      </c>
      <c r="F116" s="409" t="s">
        <v>2706</v>
      </c>
      <c r="G116" s="410">
        <v>8325.07</v>
      </c>
      <c r="H116" s="410">
        <v>426.82</v>
      </c>
      <c r="I116" s="410">
        <v>318.44</v>
      </c>
      <c r="J116" s="410">
        <v>5.81</v>
      </c>
      <c r="K116" s="410">
        <v>1180</v>
      </c>
      <c r="L116" s="410">
        <v>61</v>
      </c>
      <c r="M116" s="410">
        <v>45</v>
      </c>
      <c r="N116" s="410">
        <v>1</v>
      </c>
      <c r="O116" s="409" t="s">
        <v>2707</v>
      </c>
      <c r="P116" s="409" t="s">
        <v>1629</v>
      </c>
    </row>
    <row r="117" spans="1:16" ht="33.75" x14ac:dyDescent="0.2">
      <c r="A117" s="404">
        <v>44</v>
      </c>
      <c r="B117" s="405" t="s">
        <v>279</v>
      </c>
      <c r="C117" s="406" t="s">
        <v>2372</v>
      </c>
      <c r="D117" s="407" t="s">
        <v>2373</v>
      </c>
      <c r="E117" s="408" t="s">
        <v>424</v>
      </c>
      <c r="F117" s="409" t="s">
        <v>2708</v>
      </c>
      <c r="G117" s="410">
        <v>75.64</v>
      </c>
      <c r="H117" s="409"/>
      <c r="I117" s="409"/>
      <c r="J117" s="409"/>
      <c r="K117" s="410">
        <v>-1072</v>
      </c>
      <c r="L117" s="409"/>
      <c r="M117" s="409"/>
      <c r="N117" s="409"/>
      <c r="O117" s="409" t="s">
        <v>107</v>
      </c>
      <c r="P117" s="409" t="s">
        <v>107</v>
      </c>
    </row>
    <row r="118" spans="1:16" ht="33.75" x14ac:dyDescent="0.2">
      <c r="A118" s="404">
        <v>45</v>
      </c>
      <c r="B118" s="405" t="s">
        <v>284</v>
      </c>
      <c r="C118" s="406" t="s">
        <v>2375</v>
      </c>
      <c r="D118" s="407" t="s">
        <v>2376</v>
      </c>
      <c r="E118" s="408" t="s">
        <v>424</v>
      </c>
      <c r="F118" s="409" t="s">
        <v>2709</v>
      </c>
      <c r="G118" s="410">
        <v>69.08</v>
      </c>
      <c r="H118" s="409"/>
      <c r="I118" s="409"/>
      <c r="J118" s="409"/>
      <c r="K118" s="410">
        <v>979</v>
      </c>
      <c r="L118" s="409"/>
      <c r="M118" s="409"/>
      <c r="N118" s="409"/>
      <c r="O118" s="409" t="s">
        <v>107</v>
      </c>
      <c r="P118" s="409" t="s">
        <v>107</v>
      </c>
    </row>
    <row r="119" spans="1:16" x14ac:dyDescent="0.2">
      <c r="A119" s="646" t="s">
        <v>460</v>
      </c>
      <c r="B119" s="645"/>
      <c r="C119" s="645"/>
      <c r="D119" s="645"/>
      <c r="E119" s="645"/>
      <c r="F119" s="645"/>
      <c r="G119" s="645"/>
      <c r="H119" s="645"/>
      <c r="I119" s="645"/>
      <c r="J119" s="645"/>
      <c r="K119" s="409">
        <v>3288</v>
      </c>
      <c r="L119" s="409">
        <v>193</v>
      </c>
      <c r="M119" s="409">
        <v>116</v>
      </c>
      <c r="N119" s="409">
        <v>12</v>
      </c>
      <c r="O119" s="409">
        <v>23.06</v>
      </c>
      <c r="P119" s="409">
        <v>0.83</v>
      </c>
    </row>
    <row r="120" spans="1:16" x14ac:dyDescent="0.2">
      <c r="A120" s="646" t="s">
        <v>461</v>
      </c>
      <c r="B120" s="645"/>
      <c r="C120" s="645"/>
      <c r="D120" s="645"/>
      <c r="E120" s="645"/>
      <c r="F120" s="645"/>
      <c r="G120" s="645"/>
      <c r="H120" s="645"/>
      <c r="I120" s="645"/>
      <c r="J120" s="645"/>
      <c r="K120" s="409">
        <v>210</v>
      </c>
      <c r="L120" s="409"/>
      <c r="M120" s="409"/>
      <c r="N120" s="409"/>
      <c r="O120" s="409"/>
      <c r="P120" s="409"/>
    </row>
    <row r="121" spans="1:16" x14ac:dyDescent="0.2">
      <c r="A121" s="646" t="s">
        <v>462</v>
      </c>
      <c r="B121" s="645"/>
      <c r="C121" s="645"/>
      <c r="D121" s="645"/>
      <c r="E121" s="645"/>
      <c r="F121" s="645"/>
      <c r="G121" s="645"/>
      <c r="H121" s="645"/>
      <c r="I121" s="645"/>
      <c r="J121" s="645"/>
      <c r="K121" s="409">
        <v>119</v>
      </c>
      <c r="L121" s="409"/>
      <c r="M121" s="409"/>
      <c r="N121" s="409"/>
      <c r="O121" s="409"/>
      <c r="P121" s="409"/>
    </row>
    <row r="122" spans="1:16" x14ac:dyDescent="0.2">
      <c r="A122" s="644" t="s">
        <v>2378</v>
      </c>
      <c r="B122" s="645"/>
      <c r="C122" s="645"/>
      <c r="D122" s="645"/>
      <c r="E122" s="645"/>
      <c r="F122" s="645"/>
      <c r="G122" s="645"/>
      <c r="H122" s="645"/>
      <c r="I122" s="645"/>
      <c r="J122" s="645"/>
      <c r="K122" s="409"/>
      <c r="L122" s="409"/>
      <c r="M122" s="409"/>
      <c r="N122" s="409"/>
      <c r="O122" s="409"/>
      <c r="P122" s="409"/>
    </row>
    <row r="123" spans="1:16" x14ac:dyDescent="0.2">
      <c r="A123" s="646" t="s">
        <v>2258</v>
      </c>
      <c r="B123" s="645"/>
      <c r="C123" s="645"/>
      <c r="D123" s="645"/>
      <c r="E123" s="645"/>
      <c r="F123" s="645"/>
      <c r="G123" s="645"/>
      <c r="H123" s="645"/>
      <c r="I123" s="645"/>
      <c r="J123" s="645"/>
      <c r="K123" s="409">
        <v>149</v>
      </c>
      <c r="L123" s="409"/>
      <c r="M123" s="409"/>
      <c r="N123" s="409"/>
      <c r="O123" s="409">
        <v>8.6999999999999993</v>
      </c>
      <c r="P123" s="409"/>
    </row>
    <row r="124" spans="1:16" x14ac:dyDescent="0.2">
      <c r="A124" s="646" t="s">
        <v>464</v>
      </c>
      <c r="B124" s="645"/>
      <c r="C124" s="645"/>
      <c r="D124" s="645"/>
      <c r="E124" s="645"/>
      <c r="F124" s="645"/>
      <c r="G124" s="645"/>
      <c r="H124" s="645"/>
      <c r="I124" s="645"/>
      <c r="J124" s="645"/>
      <c r="K124" s="409">
        <v>478</v>
      </c>
      <c r="L124" s="409"/>
      <c r="M124" s="409"/>
      <c r="N124" s="409"/>
      <c r="O124" s="409">
        <v>2.1800000000000002</v>
      </c>
      <c r="P124" s="409">
        <v>0.25</v>
      </c>
    </row>
    <row r="125" spans="1:16" x14ac:dyDescent="0.2">
      <c r="A125" s="646" t="s">
        <v>2379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409">
        <v>1765</v>
      </c>
      <c r="L125" s="409"/>
      <c r="M125" s="409"/>
      <c r="N125" s="409"/>
      <c r="O125" s="409">
        <v>5.0999999999999996</v>
      </c>
      <c r="P125" s="409">
        <v>0.52</v>
      </c>
    </row>
    <row r="126" spans="1:16" x14ac:dyDescent="0.2">
      <c r="A126" s="646" t="s">
        <v>2259</v>
      </c>
      <c r="B126" s="645"/>
      <c r="C126" s="645"/>
      <c r="D126" s="645"/>
      <c r="E126" s="645"/>
      <c r="F126" s="645"/>
      <c r="G126" s="645"/>
      <c r="H126" s="645"/>
      <c r="I126" s="645"/>
      <c r="J126" s="645"/>
      <c r="K126" s="409">
        <v>1225</v>
      </c>
      <c r="L126" s="409"/>
      <c r="M126" s="409"/>
      <c r="N126" s="409"/>
      <c r="O126" s="409">
        <v>7.08</v>
      </c>
      <c r="P126" s="409">
        <v>0.06</v>
      </c>
    </row>
    <row r="127" spans="1:16" x14ac:dyDescent="0.2">
      <c r="A127" s="646" t="s">
        <v>346</v>
      </c>
      <c r="B127" s="645"/>
      <c r="C127" s="645"/>
      <c r="D127" s="645"/>
      <c r="E127" s="645"/>
      <c r="F127" s="645"/>
      <c r="G127" s="645"/>
      <c r="H127" s="645"/>
      <c r="I127" s="645"/>
      <c r="J127" s="645"/>
      <c r="K127" s="409">
        <v>3617</v>
      </c>
      <c r="L127" s="409"/>
      <c r="M127" s="409"/>
      <c r="N127" s="409"/>
      <c r="O127" s="409">
        <v>23.06</v>
      </c>
      <c r="P127" s="409">
        <v>0.83</v>
      </c>
    </row>
    <row r="128" spans="1:16" x14ac:dyDescent="0.2">
      <c r="A128" s="646" t="s">
        <v>466</v>
      </c>
      <c r="B128" s="645"/>
      <c r="C128" s="645"/>
      <c r="D128" s="645"/>
      <c r="E128" s="645"/>
      <c r="F128" s="645"/>
      <c r="G128" s="645"/>
      <c r="H128" s="645"/>
      <c r="I128" s="645"/>
      <c r="J128" s="645"/>
      <c r="K128" s="409"/>
      <c r="L128" s="409"/>
      <c r="M128" s="409"/>
      <c r="N128" s="409"/>
      <c r="O128" s="409"/>
      <c r="P128" s="409"/>
    </row>
    <row r="129" spans="1:16" x14ac:dyDescent="0.2">
      <c r="A129" s="646" t="s">
        <v>467</v>
      </c>
      <c r="B129" s="645"/>
      <c r="C129" s="645"/>
      <c r="D129" s="645"/>
      <c r="E129" s="645"/>
      <c r="F129" s="645"/>
      <c r="G129" s="645"/>
      <c r="H129" s="645"/>
      <c r="I129" s="645"/>
      <c r="J129" s="645"/>
      <c r="K129" s="409">
        <v>2979</v>
      </c>
      <c r="L129" s="409"/>
      <c r="M129" s="409"/>
      <c r="N129" s="409"/>
      <c r="O129" s="409"/>
      <c r="P129" s="409"/>
    </row>
    <row r="130" spans="1:16" x14ac:dyDescent="0.2">
      <c r="A130" s="646" t="s">
        <v>468</v>
      </c>
      <c r="B130" s="645"/>
      <c r="C130" s="645"/>
      <c r="D130" s="645"/>
      <c r="E130" s="645"/>
      <c r="F130" s="645"/>
      <c r="G130" s="645"/>
      <c r="H130" s="645"/>
      <c r="I130" s="645"/>
      <c r="J130" s="645"/>
      <c r="K130" s="409">
        <v>116</v>
      </c>
      <c r="L130" s="409"/>
      <c r="M130" s="409"/>
      <c r="N130" s="409"/>
      <c r="O130" s="409"/>
      <c r="P130" s="409"/>
    </row>
    <row r="131" spans="1:16" x14ac:dyDescent="0.2">
      <c r="A131" s="646" t="s">
        <v>469</v>
      </c>
      <c r="B131" s="645"/>
      <c r="C131" s="645"/>
      <c r="D131" s="645"/>
      <c r="E131" s="645"/>
      <c r="F131" s="645"/>
      <c r="G131" s="645"/>
      <c r="H131" s="645"/>
      <c r="I131" s="645"/>
      <c r="J131" s="645"/>
      <c r="K131" s="409">
        <v>205</v>
      </c>
      <c r="L131" s="409"/>
      <c r="M131" s="409"/>
      <c r="N131" s="409"/>
      <c r="O131" s="409"/>
      <c r="P131" s="409"/>
    </row>
    <row r="132" spans="1:16" x14ac:dyDescent="0.2">
      <c r="A132" s="646" t="s">
        <v>470</v>
      </c>
      <c r="B132" s="645"/>
      <c r="C132" s="645"/>
      <c r="D132" s="645"/>
      <c r="E132" s="645"/>
      <c r="F132" s="645"/>
      <c r="G132" s="645"/>
      <c r="H132" s="645"/>
      <c r="I132" s="645"/>
      <c r="J132" s="645"/>
      <c r="K132" s="409">
        <v>210</v>
      </c>
      <c r="L132" s="409"/>
      <c r="M132" s="409"/>
      <c r="N132" s="409"/>
      <c r="O132" s="409"/>
      <c r="P132" s="409"/>
    </row>
    <row r="133" spans="1:16" x14ac:dyDescent="0.2">
      <c r="A133" s="646" t="s">
        <v>471</v>
      </c>
      <c r="B133" s="645"/>
      <c r="C133" s="645"/>
      <c r="D133" s="645"/>
      <c r="E133" s="645"/>
      <c r="F133" s="645"/>
      <c r="G133" s="645"/>
      <c r="H133" s="645"/>
      <c r="I133" s="645"/>
      <c r="J133" s="645"/>
      <c r="K133" s="409">
        <v>119</v>
      </c>
      <c r="L133" s="409"/>
      <c r="M133" s="409"/>
      <c r="N133" s="409"/>
      <c r="O133" s="409"/>
      <c r="P133" s="409"/>
    </row>
    <row r="134" spans="1:16" x14ac:dyDescent="0.2">
      <c r="A134" s="644" t="s">
        <v>2380</v>
      </c>
      <c r="B134" s="645"/>
      <c r="C134" s="645"/>
      <c r="D134" s="645"/>
      <c r="E134" s="645"/>
      <c r="F134" s="645"/>
      <c r="G134" s="645"/>
      <c r="H134" s="645"/>
      <c r="I134" s="645"/>
      <c r="J134" s="645"/>
      <c r="K134" s="411">
        <v>3617</v>
      </c>
      <c r="L134" s="409"/>
      <c r="M134" s="409"/>
      <c r="N134" s="409"/>
      <c r="O134" s="411">
        <v>23.06</v>
      </c>
      <c r="P134" s="411">
        <v>0.83</v>
      </c>
    </row>
    <row r="135" spans="1:16" ht="19.149999999999999" customHeight="1" x14ac:dyDescent="0.2">
      <c r="A135" s="647" t="s">
        <v>2381</v>
      </c>
      <c r="B135" s="645"/>
      <c r="C135" s="645"/>
      <c r="D135" s="645"/>
      <c r="E135" s="645"/>
      <c r="F135" s="645"/>
      <c r="G135" s="645"/>
      <c r="H135" s="645"/>
      <c r="I135" s="645"/>
      <c r="J135" s="645"/>
      <c r="K135" s="645"/>
      <c r="L135" s="645"/>
      <c r="M135" s="645"/>
      <c r="N135" s="645"/>
      <c r="O135" s="645"/>
      <c r="P135" s="645"/>
    </row>
    <row r="136" spans="1:16" ht="33.75" x14ac:dyDescent="0.2">
      <c r="A136" s="404">
        <v>46</v>
      </c>
      <c r="B136" s="405" t="s">
        <v>286</v>
      </c>
      <c r="C136" s="406" t="s">
        <v>2213</v>
      </c>
      <c r="D136" s="407" t="s">
        <v>2214</v>
      </c>
      <c r="E136" s="408" t="s">
        <v>1001</v>
      </c>
      <c r="F136" s="409">
        <v>1.12602</v>
      </c>
      <c r="G136" s="410">
        <v>964.06</v>
      </c>
      <c r="H136" s="410">
        <v>964.06</v>
      </c>
      <c r="I136" s="409"/>
      <c r="J136" s="409"/>
      <c r="K136" s="410">
        <v>1086</v>
      </c>
      <c r="L136" s="410">
        <v>1086</v>
      </c>
      <c r="M136" s="409"/>
      <c r="N136" s="409"/>
      <c r="O136" s="409" t="s">
        <v>2710</v>
      </c>
      <c r="P136" s="409" t="s">
        <v>107</v>
      </c>
    </row>
    <row r="137" spans="1:16" ht="56.25" x14ac:dyDescent="0.2">
      <c r="A137" s="404">
        <v>47</v>
      </c>
      <c r="B137" s="405" t="s">
        <v>288</v>
      </c>
      <c r="C137" s="406" t="s">
        <v>2384</v>
      </c>
      <c r="D137" s="407" t="s">
        <v>2385</v>
      </c>
      <c r="E137" s="408" t="s">
        <v>2386</v>
      </c>
      <c r="F137" s="409">
        <v>5.3620000000000001</v>
      </c>
      <c r="G137" s="410">
        <v>60.64</v>
      </c>
      <c r="H137" s="409"/>
      <c r="I137" s="410">
        <v>60.64</v>
      </c>
      <c r="J137" s="410">
        <v>9.82</v>
      </c>
      <c r="K137" s="410">
        <v>325</v>
      </c>
      <c r="L137" s="409"/>
      <c r="M137" s="410">
        <v>325</v>
      </c>
      <c r="N137" s="410">
        <v>53</v>
      </c>
      <c r="O137" s="409" t="s">
        <v>107</v>
      </c>
      <c r="P137" s="409" t="s">
        <v>2711</v>
      </c>
    </row>
    <row r="138" spans="1:16" ht="33.75" x14ac:dyDescent="0.2">
      <c r="A138" s="404">
        <v>48</v>
      </c>
      <c r="B138" s="405" t="s">
        <v>293</v>
      </c>
      <c r="C138" s="406" t="s">
        <v>2389</v>
      </c>
      <c r="D138" s="407" t="s">
        <v>2390</v>
      </c>
      <c r="E138" s="408" t="s">
        <v>2391</v>
      </c>
      <c r="F138" s="409">
        <v>0.53620000000000001</v>
      </c>
      <c r="G138" s="410">
        <v>760.16</v>
      </c>
      <c r="H138" s="410">
        <v>255.84</v>
      </c>
      <c r="I138" s="410">
        <v>503.17</v>
      </c>
      <c r="J138" s="410">
        <v>64.03</v>
      </c>
      <c r="K138" s="410">
        <v>408</v>
      </c>
      <c r="L138" s="410">
        <v>137</v>
      </c>
      <c r="M138" s="410">
        <v>270</v>
      </c>
      <c r="N138" s="410">
        <v>34</v>
      </c>
      <c r="O138" s="409" t="s">
        <v>2712</v>
      </c>
      <c r="P138" s="409" t="s">
        <v>2713</v>
      </c>
    </row>
    <row r="139" spans="1:16" ht="22.5" x14ac:dyDescent="0.2">
      <c r="A139" s="404">
        <v>49</v>
      </c>
      <c r="B139" s="405" t="s">
        <v>295</v>
      </c>
      <c r="C139" s="406" t="s">
        <v>2395</v>
      </c>
      <c r="D139" s="407" t="s">
        <v>2396</v>
      </c>
      <c r="E139" s="408" t="s">
        <v>2397</v>
      </c>
      <c r="F139" s="409">
        <v>53.62</v>
      </c>
      <c r="G139" s="410">
        <v>71.33</v>
      </c>
      <c r="H139" s="409"/>
      <c r="I139" s="409"/>
      <c r="J139" s="409"/>
      <c r="K139" s="410">
        <v>3825</v>
      </c>
      <c r="L139" s="409"/>
      <c r="M139" s="409"/>
      <c r="N139" s="409"/>
      <c r="O139" s="409" t="s">
        <v>107</v>
      </c>
      <c r="P139" s="409" t="s">
        <v>107</v>
      </c>
    </row>
    <row r="140" spans="1:16" ht="56.25" x14ac:dyDescent="0.2">
      <c r="A140" s="404">
        <v>50</v>
      </c>
      <c r="B140" s="405" t="s">
        <v>300</v>
      </c>
      <c r="C140" s="406" t="s">
        <v>2399</v>
      </c>
      <c r="D140" s="407" t="s">
        <v>2400</v>
      </c>
      <c r="E140" s="408" t="s">
        <v>2290</v>
      </c>
      <c r="F140" s="409">
        <v>0.53620000000000001</v>
      </c>
      <c r="G140" s="410">
        <v>2408.85</v>
      </c>
      <c r="H140" s="410">
        <v>204.89</v>
      </c>
      <c r="I140" s="410">
        <v>2186.88</v>
      </c>
      <c r="J140" s="410">
        <v>190</v>
      </c>
      <c r="K140" s="410">
        <v>1292</v>
      </c>
      <c r="L140" s="410">
        <v>110</v>
      </c>
      <c r="M140" s="410">
        <v>1173</v>
      </c>
      <c r="N140" s="410">
        <v>102</v>
      </c>
      <c r="O140" s="409" t="s">
        <v>2714</v>
      </c>
      <c r="P140" s="409" t="s">
        <v>2715</v>
      </c>
    </row>
    <row r="141" spans="1:16" ht="33.75" x14ac:dyDescent="0.2">
      <c r="A141" s="404">
        <v>51</v>
      </c>
      <c r="B141" s="405" t="s">
        <v>307</v>
      </c>
      <c r="C141" s="406" t="s">
        <v>2306</v>
      </c>
      <c r="D141" s="407" t="s">
        <v>2307</v>
      </c>
      <c r="E141" s="408" t="s">
        <v>367</v>
      </c>
      <c r="F141" s="409">
        <v>67.563999999999993</v>
      </c>
      <c r="G141" s="410">
        <v>268.01</v>
      </c>
      <c r="H141" s="409"/>
      <c r="I141" s="409"/>
      <c r="J141" s="409"/>
      <c r="K141" s="410">
        <v>18108</v>
      </c>
      <c r="L141" s="409"/>
      <c r="M141" s="409"/>
      <c r="N141" s="409"/>
      <c r="O141" s="409" t="s">
        <v>107</v>
      </c>
      <c r="P141" s="409" t="s">
        <v>107</v>
      </c>
    </row>
    <row r="142" spans="1:16" ht="56.25" x14ac:dyDescent="0.2">
      <c r="A142" s="404">
        <v>52</v>
      </c>
      <c r="B142" s="405" t="s">
        <v>310</v>
      </c>
      <c r="C142" s="406" t="s">
        <v>2288</v>
      </c>
      <c r="D142" s="407" t="s">
        <v>2289</v>
      </c>
      <c r="E142" s="408" t="s">
        <v>2290</v>
      </c>
      <c r="F142" s="409">
        <v>0.37534000000000001</v>
      </c>
      <c r="G142" s="410">
        <v>2320.48</v>
      </c>
      <c r="H142" s="410">
        <v>132.05000000000001</v>
      </c>
      <c r="I142" s="410">
        <v>2176.23</v>
      </c>
      <c r="J142" s="410">
        <v>186.27</v>
      </c>
      <c r="K142" s="410">
        <v>872</v>
      </c>
      <c r="L142" s="410">
        <v>50</v>
      </c>
      <c r="M142" s="410">
        <v>817</v>
      </c>
      <c r="N142" s="410">
        <v>70</v>
      </c>
      <c r="O142" s="409" t="s">
        <v>2716</v>
      </c>
      <c r="P142" s="409" t="s">
        <v>2717</v>
      </c>
    </row>
    <row r="143" spans="1:16" ht="22.5" x14ac:dyDescent="0.2">
      <c r="A143" s="404">
        <v>53</v>
      </c>
      <c r="B143" s="405" t="s">
        <v>313</v>
      </c>
      <c r="C143" s="406" t="s">
        <v>2294</v>
      </c>
      <c r="D143" s="407" t="s">
        <v>2295</v>
      </c>
      <c r="E143" s="408" t="s">
        <v>367</v>
      </c>
      <c r="F143" s="409">
        <v>41.286000000000001</v>
      </c>
      <c r="G143" s="410">
        <v>55.14</v>
      </c>
      <c r="H143" s="409"/>
      <c r="I143" s="409"/>
      <c r="J143" s="409"/>
      <c r="K143" s="410">
        <v>2277</v>
      </c>
      <c r="L143" s="409"/>
      <c r="M143" s="409"/>
      <c r="N143" s="409"/>
      <c r="O143" s="409" t="s">
        <v>107</v>
      </c>
      <c r="P143" s="409" t="s">
        <v>107</v>
      </c>
    </row>
    <row r="144" spans="1:16" ht="22.5" x14ac:dyDescent="0.2">
      <c r="A144" s="404">
        <v>54</v>
      </c>
      <c r="B144" s="405" t="s">
        <v>315</v>
      </c>
      <c r="C144" s="406" t="s">
        <v>2408</v>
      </c>
      <c r="D144" s="407" t="s">
        <v>2409</v>
      </c>
      <c r="E144" s="408" t="s">
        <v>99</v>
      </c>
      <c r="F144" s="409" t="s">
        <v>2718</v>
      </c>
      <c r="G144" s="410">
        <v>570.39</v>
      </c>
      <c r="H144" s="410">
        <v>548.17999999999995</v>
      </c>
      <c r="I144" s="410">
        <v>22.21</v>
      </c>
      <c r="J144" s="410">
        <v>0.43</v>
      </c>
      <c r="K144" s="410">
        <v>1530</v>
      </c>
      <c r="L144" s="410">
        <v>1470</v>
      </c>
      <c r="M144" s="410">
        <v>60</v>
      </c>
      <c r="N144" s="410">
        <v>1</v>
      </c>
      <c r="O144" s="409" t="s">
        <v>2719</v>
      </c>
      <c r="P144" s="409" t="s">
        <v>2720</v>
      </c>
    </row>
    <row r="145" spans="1:16" ht="31.5" x14ac:dyDescent="0.2">
      <c r="A145" s="404">
        <v>55</v>
      </c>
      <c r="B145" s="405" t="s">
        <v>317</v>
      </c>
      <c r="C145" s="406" t="s">
        <v>1102</v>
      </c>
      <c r="D145" s="407" t="s">
        <v>2412</v>
      </c>
      <c r="E145" s="408">
        <v>781.32</v>
      </c>
      <c r="F145" s="409" t="s">
        <v>2721</v>
      </c>
      <c r="G145" s="409" t="s">
        <v>2414</v>
      </c>
      <c r="H145" s="409"/>
      <c r="I145" s="409"/>
      <c r="J145" s="409"/>
      <c r="K145" s="410">
        <v>58302</v>
      </c>
      <c r="L145" s="409"/>
      <c r="M145" s="409"/>
      <c r="N145" s="409"/>
      <c r="O145" s="409" t="s">
        <v>107</v>
      </c>
      <c r="P145" s="409" t="s">
        <v>107</v>
      </c>
    </row>
    <row r="146" spans="1:16" ht="33.75" x14ac:dyDescent="0.2">
      <c r="A146" s="404">
        <v>56</v>
      </c>
      <c r="B146" s="405" t="s">
        <v>319</v>
      </c>
      <c r="C146" s="406" t="s">
        <v>2243</v>
      </c>
      <c r="D146" s="407" t="s">
        <v>2244</v>
      </c>
      <c r="E146" s="408" t="s">
        <v>2245</v>
      </c>
      <c r="F146" s="409" t="s">
        <v>2722</v>
      </c>
      <c r="G146" s="410">
        <v>753.61</v>
      </c>
      <c r="H146" s="410">
        <v>674.07</v>
      </c>
      <c r="I146" s="410">
        <v>79.540000000000006</v>
      </c>
      <c r="J146" s="410">
        <v>9.64</v>
      </c>
      <c r="K146" s="410">
        <v>665</v>
      </c>
      <c r="L146" s="410">
        <v>595</v>
      </c>
      <c r="M146" s="410">
        <v>70</v>
      </c>
      <c r="N146" s="410">
        <v>9</v>
      </c>
      <c r="O146" s="409" t="s">
        <v>2723</v>
      </c>
      <c r="P146" s="409" t="s">
        <v>2724</v>
      </c>
    </row>
    <row r="147" spans="1:16" ht="22.5" x14ac:dyDescent="0.2">
      <c r="A147" s="404">
        <v>57</v>
      </c>
      <c r="B147" s="405" t="s">
        <v>322</v>
      </c>
      <c r="C147" s="406" t="s">
        <v>1102</v>
      </c>
      <c r="D147" s="407" t="s">
        <v>2418</v>
      </c>
      <c r="E147" s="408" t="s">
        <v>2419</v>
      </c>
      <c r="F147" s="409" t="s">
        <v>2722</v>
      </c>
      <c r="G147" s="410">
        <v>125.41</v>
      </c>
      <c r="H147" s="409"/>
      <c r="I147" s="409"/>
      <c r="J147" s="409"/>
      <c r="K147" s="410">
        <v>111</v>
      </c>
      <c r="L147" s="409"/>
      <c r="M147" s="409"/>
      <c r="N147" s="409"/>
      <c r="O147" s="409" t="s">
        <v>107</v>
      </c>
      <c r="P147" s="409" t="s">
        <v>107</v>
      </c>
    </row>
    <row r="148" spans="1:16" x14ac:dyDescent="0.2">
      <c r="A148" s="646" t="s">
        <v>460</v>
      </c>
      <c r="B148" s="645"/>
      <c r="C148" s="645"/>
      <c r="D148" s="645"/>
      <c r="E148" s="645"/>
      <c r="F148" s="645"/>
      <c r="G148" s="645"/>
      <c r="H148" s="645"/>
      <c r="I148" s="645"/>
      <c r="J148" s="645"/>
      <c r="K148" s="409">
        <v>88801</v>
      </c>
      <c r="L148" s="409">
        <v>3448</v>
      </c>
      <c r="M148" s="409">
        <v>2715</v>
      </c>
      <c r="N148" s="409">
        <v>269</v>
      </c>
      <c r="O148" s="409">
        <v>372.81</v>
      </c>
      <c r="P148" s="409">
        <v>19.77</v>
      </c>
    </row>
    <row r="149" spans="1:16" x14ac:dyDescent="0.2">
      <c r="A149" s="646" t="s">
        <v>461</v>
      </c>
      <c r="B149" s="645"/>
      <c r="C149" s="645"/>
      <c r="D149" s="645"/>
      <c r="E149" s="645"/>
      <c r="F149" s="645"/>
      <c r="G149" s="645"/>
      <c r="H149" s="645"/>
      <c r="I149" s="645"/>
      <c r="J149" s="645"/>
      <c r="K149" s="409">
        <v>4027</v>
      </c>
      <c r="L149" s="409"/>
      <c r="M149" s="409"/>
      <c r="N149" s="409"/>
      <c r="O149" s="409"/>
      <c r="P149" s="409"/>
    </row>
    <row r="150" spans="1:16" x14ac:dyDescent="0.2">
      <c r="A150" s="646" t="s">
        <v>462</v>
      </c>
      <c r="B150" s="645"/>
      <c r="C150" s="645"/>
      <c r="D150" s="645"/>
      <c r="E150" s="645"/>
      <c r="F150" s="645"/>
      <c r="G150" s="645"/>
      <c r="H150" s="645"/>
      <c r="I150" s="645"/>
      <c r="J150" s="645"/>
      <c r="K150" s="409">
        <v>2270</v>
      </c>
      <c r="L150" s="409"/>
      <c r="M150" s="409"/>
      <c r="N150" s="409"/>
      <c r="O150" s="409"/>
      <c r="P150" s="409"/>
    </row>
    <row r="151" spans="1:16" ht="21.95" customHeight="1" x14ac:dyDescent="0.2">
      <c r="A151" s="644" t="s">
        <v>2420</v>
      </c>
      <c r="B151" s="645"/>
      <c r="C151" s="645"/>
      <c r="D151" s="645"/>
      <c r="E151" s="645"/>
      <c r="F151" s="645"/>
      <c r="G151" s="645"/>
      <c r="H151" s="645"/>
      <c r="I151" s="645"/>
      <c r="J151" s="645"/>
      <c r="K151" s="409"/>
      <c r="L151" s="409"/>
      <c r="M151" s="409"/>
      <c r="N151" s="409"/>
      <c r="O151" s="409"/>
      <c r="P151" s="409"/>
    </row>
    <row r="152" spans="1:16" x14ac:dyDescent="0.2">
      <c r="A152" s="646" t="s">
        <v>2258</v>
      </c>
      <c r="B152" s="645"/>
      <c r="C152" s="645"/>
      <c r="D152" s="645"/>
      <c r="E152" s="645"/>
      <c r="F152" s="645"/>
      <c r="G152" s="645"/>
      <c r="H152" s="645"/>
      <c r="I152" s="645"/>
      <c r="J152" s="645"/>
      <c r="K152" s="409">
        <v>2283</v>
      </c>
      <c r="L152" s="409"/>
      <c r="M152" s="409"/>
      <c r="N152" s="409"/>
      <c r="O152" s="409">
        <v>132.87</v>
      </c>
      <c r="P152" s="409"/>
    </row>
    <row r="153" spans="1:16" x14ac:dyDescent="0.2">
      <c r="A153" s="646" t="s">
        <v>2421</v>
      </c>
      <c r="B153" s="645"/>
      <c r="C153" s="645"/>
      <c r="D153" s="645"/>
      <c r="E153" s="645"/>
      <c r="F153" s="645"/>
      <c r="G153" s="645"/>
      <c r="H153" s="645"/>
      <c r="I153" s="645"/>
      <c r="J153" s="645"/>
      <c r="K153" s="409">
        <v>393</v>
      </c>
      <c r="L153" s="409"/>
      <c r="M153" s="409"/>
      <c r="N153" s="409"/>
      <c r="O153" s="409"/>
      <c r="P153" s="409">
        <v>4.34</v>
      </c>
    </row>
    <row r="154" spans="1:16" x14ac:dyDescent="0.2">
      <c r="A154" s="646" t="s">
        <v>2259</v>
      </c>
      <c r="B154" s="645"/>
      <c r="C154" s="645"/>
      <c r="D154" s="645"/>
      <c r="E154" s="645"/>
      <c r="F154" s="645"/>
      <c r="G154" s="645"/>
      <c r="H154" s="645"/>
      <c r="I154" s="645"/>
      <c r="J154" s="645"/>
      <c r="K154" s="409">
        <v>88326</v>
      </c>
      <c r="L154" s="409"/>
      <c r="M154" s="409"/>
      <c r="N154" s="409"/>
      <c r="O154" s="409">
        <v>102.46</v>
      </c>
      <c r="P154" s="409">
        <v>15.35</v>
      </c>
    </row>
    <row r="155" spans="1:16" x14ac:dyDescent="0.2">
      <c r="A155" s="646" t="s">
        <v>464</v>
      </c>
      <c r="B155" s="645"/>
      <c r="C155" s="645"/>
      <c r="D155" s="645"/>
      <c r="E155" s="645"/>
      <c r="F155" s="645"/>
      <c r="G155" s="645"/>
      <c r="H155" s="645"/>
      <c r="I155" s="645"/>
      <c r="J155" s="645"/>
      <c r="K155" s="409">
        <v>4096</v>
      </c>
      <c r="L155" s="409"/>
      <c r="M155" s="409"/>
      <c r="N155" s="409"/>
      <c r="O155" s="409">
        <v>137.47999999999999</v>
      </c>
      <c r="P155" s="409">
        <v>0.08</v>
      </c>
    </row>
    <row r="156" spans="1:16" x14ac:dyDescent="0.2">
      <c r="A156" s="646" t="s">
        <v>346</v>
      </c>
      <c r="B156" s="645"/>
      <c r="C156" s="645"/>
      <c r="D156" s="645"/>
      <c r="E156" s="645"/>
      <c r="F156" s="645"/>
      <c r="G156" s="645"/>
      <c r="H156" s="645"/>
      <c r="I156" s="645"/>
      <c r="J156" s="645"/>
      <c r="K156" s="409">
        <v>95098</v>
      </c>
      <c r="L156" s="409"/>
      <c r="M156" s="409"/>
      <c r="N156" s="409"/>
      <c r="O156" s="409">
        <v>372.81</v>
      </c>
      <c r="P156" s="409">
        <v>19.77</v>
      </c>
    </row>
    <row r="157" spans="1:16" x14ac:dyDescent="0.2">
      <c r="A157" s="646" t="s">
        <v>466</v>
      </c>
      <c r="B157" s="645"/>
      <c r="C157" s="645"/>
      <c r="D157" s="645"/>
      <c r="E157" s="645"/>
      <c r="F157" s="645"/>
      <c r="G157" s="645"/>
      <c r="H157" s="645"/>
      <c r="I157" s="645"/>
      <c r="J157" s="645"/>
      <c r="K157" s="409"/>
      <c r="L157" s="409"/>
      <c r="M157" s="409"/>
      <c r="N157" s="409"/>
      <c r="O157" s="409"/>
      <c r="P157" s="409"/>
    </row>
    <row r="158" spans="1:16" x14ac:dyDescent="0.2">
      <c r="A158" s="646" t="s">
        <v>467</v>
      </c>
      <c r="B158" s="645"/>
      <c r="C158" s="645"/>
      <c r="D158" s="645"/>
      <c r="E158" s="645"/>
      <c r="F158" s="645"/>
      <c r="G158" s="645"/>
      <c r="H158" s="645"/>
      <c r="I158" s="645"/>
      <c r="J158" s="645"/>
      <c r="K158" s="409">
        <v>82638</v>
      </c>
      <c r="L158" s="409"/>
      <c r="M158" s="409"/>
      <c r="N158" s="409"/>
      <c r="O158" s="409"/>
      <c r="P158" s="409"/>
    </row>
    <row r="159" spans="1:16" x14ac:dyDescent="0.2">
      <c r="A159" s="646" t="s">
        <v>468</v>
      </c>
      <c r="B159" s="645"/>
      <c r="C159" s="645"/>
      <c r="D159" s="645"/>
      <c r="E159" s="645"/>
      <c r="F159" s="645"/>
      <c r="G159" s="645"/>
      <c r="H159" s="645"/>
      <c r="I159" s="645"/>
      <c r="J159" s="645"/>
      <c r="K159" s="409">
        <v>2715</v>
      </c>
      <c r="L159" s="409"/>
      <c r="M159" s="409"/>
      <c r="N159" s="409"/>
      <c r="O159" s="409"/>
      <c r="P159" s="409"/>
    </row>
    <row r="160" spans="1:16" x14ac:dyDescent="0.2">
      <c r="A160" s="646" t="s">
        <v>469</v>
      </c>
      <c r="B160" s="645"/>
      <c r="C160" s="645"/>
      <c r="D160" s="645"/>
      <c r="E160" s="645"/>
      <c r="F160" s="645"/>
      <c r="G160" s="645"/>
      <c r="H160" s="645"/>
      <c r="I160" s="645"/>
      <c r="J160" s="645"/>
      <c r="K160" s="409">
        <v>3717</v>
      </c>
      <c r="L160" s="409"/>
      <c r="M160" s="409"/>
      <c r="N160" s="409"/>
      <c r="O160" s="409"/>
      <c r="P160" s="409"/>
    </row>
    <row r="161" spans="1:16" x14ac:dyDescent="0.2">
      <c r="A161" s="646" t="s">
        <v>470</v>
      </c>
      <c r="B161" s="645"/>
      <c r="C161" s="645"/>
      <c r="D161" s="645"/>
      <c r="E161" s="645"/>
      <c r="F161" s="645"/>
      <c r="G161" s="645"/>
      <c r="H161" s="645"/>
      <c r="I161" s="645"/>
      <c r="J161" s="645"/>
      <c r="K161" s="409">
        <v>4027</v>
      </c>
      <c r="L161" s="409"/>
      <c r="M161" s="409"/>
      <c r="N161" s="409"/>
      <c r="O161" s="409"/>
      <c r="P161" s="409"/>
    </row>
    <row r="162" spans="1:16" x14ac:dyDescent="0.2">
      <c r="A162" s="646" t="s">
        <v>471</v>
      </c>
      <c r="B162" s="645"/>
      <c r="C162" s="645"/>
      <c r="D162" s="645"/>
      <c r="E162" s="645"/>
      <c r="F162" s="645"/>
      <c r="G162" s="645"/>
      <c r="H162" s="645"/>
      <c r="I162" s="645"/>
      <c r="J162" s="645"/>
      <c r="K162" s="409">
        <v>2270</v>
      </c>
      <c r="L162" s="409"/>
      <c r="M162" s="409"/>
      <c r="N162" s="409"/>
      <c r="O162" s="409"/>
      <c r="P162" s="409"/>
    </row>
    <row r="163" spans="1:16" ht="21.95" customHeight="1" x14ac:dyDescent="0.2">
      <c r="A163" s="644" t="s">
        <v>2422</v>
      </c>
      <c r="B163" s="645"/>
      <c r="C163" s="645"/>
      <c r="D163" s="645"/>
      <c r="E163" s="645"/>
      <c r="F163" s="645"/>
      <c r="G163" s="645"/>
      <c r="H163" s="645"/>
      <c r="I163" s="645"/>
      <c r="J163" s="645"/>
      <c r="K163" s="411">
        <v>95098</v>
      </c>
      <c r="L163" s="409"/>
      <c r="M163" s="409"/>
      <c r="N163" s="409"/>
      <c r="O163" s="411">
        <v>372.81</v>
      </c>
      <c r="P163" s="411">
        <v>19.77</v>
      </c>
    </row>
    <row r="164" spans="1:16" ht="19.149999999999999" customHeight="1" x14ac:dyDescent="0.2">
      <c r="A164" s="647" t="s">
        <v>2725</v>
      </c>
      <c r="B164" s="645"/>
      <c r="C164" s="645"/>
      <c r="D164" s="645"/>
      <c r="E164" s="645"/>
      <c r="F164" s="645"/>
      <c r="G164" s="645"/>
      <c r="H164" s="645"/>
      <c r="I164" s="645"/>
      <c r="J164" s="645"/>
      <c r="K164" s="645"/>
      <c r="L164" s="645"/>
      <c r="M164" s="645"/>
      <c r="N164" s="645"/>
      <c r="O164" s="645"/>
      <c r="P164" s="645"/>
    </row>
    <row r="165" spans="1:16" ht="22.5" x14ac:dyDescent="0.2">
      <c r="A165" s="404">
        <v>58</v>
      </c>
      <c r="B165" s="405" t="s">
        <v>325</v>
      </c>
      <c r="C165" s="406" t="s">
        <v>2726</v>
      </c>
      <c r="D165" s="407" t="s">
        <v>2727</v>
      </c>
      <c r="E165" s="408" t="s">
        <v>2728</v>
      </c>
      <c r="F165" s="409">
        <v>3.6150000000000002</v>
      </c>
      <c r="G165" s="410">
        <v>1613.34</v>
      </c>
      <c r="H165" s="410">
        <v>388.54</v>
      </c>
      <c r="I165" s="409"/>
      <c r="J165" s="409"/>
      <c r="K165" s="410">
        <v>5833</v>
      </c>
      <c r="L165" s="410">
        <v>1405</v>
      </c>
      <c r="M165" s="409"/>
      <c r="N165" s="409"/>
      <c r="O165" s="409" t="s">
        <v>2729</v>
      </c>
      <c r="P165" s="409" t="s">
        <v>107</v>
      </c>
    </row>
    <row r="166" spans="1:16" x14ac:dyDescent="0.2">
      <c r="A166" s="646" t="s">
        <v>460</v>
      </c>
      <c r="B166" s="645"/>
      <c r="C166" s="645"/>
      <c r="D166" s="645"/>
      <c r="E166" s="645"/>
      <c r="F166" s="645"/>
      <c r="G166" s="645"/>
      <c r="H166" s="645"/>
      <c r="I166" s="645"/>
      <c r="J166" s="645"/>
      <c r="K166" s="409">
        <v>5833</v>
      </c>
      <c r="L166" s="409">
        <v>1405</v>
      </c>
      <c r="M166" s="409"/>
      <c r="N166" s="409"/>
      <c r="O166" s="409">
        <v>168.82</v>
      </c>
      <c r="P166" s="409"/>
    </row>
    <row r="167" spans="1:16" x14ac:dyDescent="0.2">
      <c r="A167" s="646" t="s">
        <v>461</v>
      </c>
      <c r="B167" s="645"/>
      <c r="C167" s="645"/>
      <c r="D167" s="645"/>
      <c r="E167" s="645"/>
      <c r="F167" s="645"/>
      <c r="G167" s="645"/>
      <c r="H167" s="645"/>
      <c r="I167" s="645"/>
      <c r="J167" s="645"/>
      <c r="K167" s="409">
        <v>1454</v>
      </c>
      <c r="L167" s="409"/>
      <c r="M167" s="409"/>
      <c r="N167" s="409"/>
      <c r="O167" s="409"/>
      <c r="P167" s="409"/>
    </row>
    <row r="168" spans="1:16" x14ac:dyDescent="0.2">
      <c r="A168" s="646" t="s">
        <v>462</v>
      </c>
      <c r="B168" s="645"/>
      <c r="C168" s="645"/>
      <c r="D168" s="645"/>
      <c r="E168" s="645"/>
      <c r="F168" s="645"/>
      <c r="G168" s="645"/>
      <c r="H168" s="645"/>
      <c r="I168" s="645"/>
      <c r="J168" s="645"/>
      <c r="K168" s="409">
        <v>1075</v>
      </c>
      <c r="L168" s="409"/>
      <c r="M168" s="409"/>
      <c r="N168" s="409"/>
      <c r="O168" s="409"/>
      <c r="P168" s="409"/>
    </row>
    <row r="169" spans="1:16" x14ac:dyDescent="0.2">
      <c r="A169" s="644" t="s">
        <v>2730</v>
      </c>
      <c r="B169" s="645"/>
      <c r="C169" s="645"/>
      <c r="D169" s="645"/>
      <c r="E169" s="645"/>
      <c r="F169" s="645"/>
      <c r="G169" s="645"/>
      <c r="H169" s="645"/>
      <c r="I169" s="645"/>
      <c r="J169" s="645"/>
      <c r="K169" s="409"/>
      <c r="L169" s="409"/>
      <c r="M169" s="409"/>
      <c r="N169" s="409"/>
      <c r="O169" s="409"/>
      <c r="P169" s="409"/>
    </row>
    <row r="170" spans="1:16" x14ac:dyDescent="0.2">
      <c r="A170" s="646" t="s">
        <v>2731</v>
      </c>
      <c r="B170" s="645"/>
      <c r="C170" s="645"/>
      <c r="D170" s="645"/>
      <c r="E170" s="645"/>
      <c r="F170" s="645"/>
      <c r="G170" s="645"/>
      <c r="H170" s="645"/>
      <c r="I170" s="645"/>
      <c r="J170" s="645"/>
      <c r="K170" s="409">
        <v>8362</v>
      </c>
      <c r="L170" s="409"/>
      <c r="M170" s="409"/>
      <c r="N170" s="409"/>
      <c r="O170" s="409">
        <v>168.82</v>
      </c>
      <c r="P170" s="409"/>
    </row>
    <row r="171" spans="1:16" x14ac:dyDescent="0.2">
      <c r="A171" s="646" t="s">
        <v>346</v>
      </c>
      <c r="B171" s="645"/>
      <c r="C171" s="645"/>
      <c r="D171" s="645"/>
      <c r="E171" s="645"/>
      <c r="F171" s="645"/>
      <c r="G171" s="645"/>
      <c r="H171" s="645"/>
      <c r="I171" s="645"/>
      <c r="J171" s="645"/>
      <c r="K171" s="409">
        <v>8362</v>
      </c>
      <c r="L171" s="409"/>
      <c r="M171" s="409"/>
      <c r="N171" s="409"/>
      <c r="O171" s="409">
        <v>168.82</v>
      </c>
      <c r="P171" s="409"/>
    </row>
    <row r="172" spans="1:16" x14ac:dyDescent="0.2">
      <c r="A172" s="646" t="s">
        <v>466</v>
      </c>
      <c r="B172" s="645"/>
      <c r="C172" s="645"/>
      <c r="D172" s="645"/>
      <c r="E172" s="645"/>
      <c r="F172" s="645"/>
      <c r="G172" s="645"/>
      <c r="H172" s="645"/>
      <c r="I172" s="645"/>
      <c r="J172" s="645"/>
      <c r="K172" s="409"/>
      <c r="L172" s="409"/>
      <c r="M172" s="409"/>
      <c r="N172" s="409"/>
      <c r="O172" s="409"/>
      <c r="P172" s="409"/>
    </row>
    <row r="173" spans="1:16" x14ac:dyDescent="0.2">
      <c r="A173" s="646" t="s">
        <v>467</v>
      </c>
      <c r="B173" s="645"/>
      <c r="C173" s="645"/>
      <c r="D173" s="645"/>
      <c r="E173" s="645"/>
      <c r="F173" s="645"/>
      <c r="G173" s="645"/>
      <c r="H173" s="645"/>
      <c r="I173" s="645"/>
      <c r="J173" s="645"/>
      <c r="K173" s="409">
        <v>4428</v>
      </c>
      <c r="L173" s="409"/>
      <c r="M173" s="409"/>
      <c r="N173" s="409"/>
      <c r="O173" s="409"/>
      <c r="P173" s="409"/>
    </row>
    <row r="174" spans="1:16" x14ac:dyDescent="0.2">
      <c r="A174" s="646" t="s">
        <v>469</v>
      </c>
      <c r="B174" s="645"/>
      <c r="C174" s="645"/>
      <c r="D174" s="645"/>
      <c r="E174" s="645"/>
      <c r="F174" s="645"/>
      <c r="G174" s="645"/>
      <c r="H174" s="645"/>
      <c r="I174" s="645"/>
      <c r="J174" s="645"/>
      <c r="K174" s="409">
        <v>1405</v>
      </c>
      <c r="L174" s="409"/>
      <c r="M174" s="409"/>
      <c r="N174" s="409"/>
      <c r="O174" s="409"/>
      <c r="P174" s="409"/>
    </row>
    <row r="175" spans="1:16" x14ac:dyDescent="0.2">
      <c r="A175" s="646" t="s">
        <v>470</v>
      </c>
      <c r="B175" s="645"/>
      <c r="C175" s="645"/>
      <c r="D175" s="645"/>
      <c r="E175" s="645"/>
      <c r="F175" s="645"/>
      <c r="G175" s="645"/>
      <c r="H175" s="645"/>
      <c r="I175" s="645"/>
      <c r="J175" s="645"/>
      <c r="K175" s="409">
        <v>1454</v>
      </c>
      <c r="L175" s="409"/>
      <c r="M175" s="409"/>
      <c r="N175" s="409"/>
      <c r="O175" s="409"/>
      <c r="P175" s="409"/>
    </row>
    <row r="176" spans="1:16" x14ac:dyDescent="0.2">
      <c r="A176" s="646" t="s">
        <v>471</v>
      </c>
      <c r="B176" s="645"/>
      <c r="C176" s="645"/>
      <c r="D176" s="645"/>
      <c r="E176" s="645"/>
      <c r="F176" s="645"/>
      <c r="G176" s="645"/>
      <c r="H176" s="645"/>
      <c r="I176" s="645"/>
      <c r="J176" s="645"/>
      <c r="K176" s="409">
        <v>1075</v>
      </c>
      <c r="L176" s="409"/>
      <c r="M176" s="409"/>
      <c r="N176" s="409"/>
      <c r="O176" s="409"/>
      <c r="P176" s="409"/>
    </row>
    <row r="177" spans="1:16" x14ac:dyDescent="0.2">
      <c r="A177" s="644" t="s">
        <v>2732</v>
      </c>
      <c r="B177" s="645"/>
      <c r="C177" s="645"/>
      <c r="D177" s="645"/>
      <c r="E177" s="645"/>
      <c r="F177" s="645"/>
      <c r="G177" s="645"/>
      <c r="H177" s="645"/>
      <c r="I177" s="645"/>
      <c r="J177" s="645"/>
      <c r="K177" s="411">
        <v>8362</v>
      </c>
      <c r="L177" s="409"/>
      <c r="M177" s="409"/>
      <c r="N177" s="409"/>
      <c r="O177" s="411">
        <v>168.82</v>
      </c>
      <c r="P177" s="409"/>
    </row>
    <row r="178" spans="1:16" ht="19.149999999999999" customHeight="1" x14ac:dyDescent="0.2">
      <c r="A178" s="647" t="s">
        <v>2423</v>
      </c>
      <c r="B178" s="645"/>
      <c r="C178" s="645"/>
      <c r="D178" s="645"/>
      <c r="E178" s="645"/>
      <c r="F178" s="645"/>
      <c r="G178" s="645"/>
      <c r="H178" s="645"/>
      <c r="I178" s="645"/>
      <c r="J178" s="645"/>
      <c r="K178" s="645"/>
      <c r="L178" s="645"/>
      <c r="M178" s="645"/>
      <c r="N178" s="645"/>
      <c r="O178" s="645"/>
      <c r="P178" s="645"/>
    </row>
    <row r="179" spans="1:16" ht="19.149999999999999" customHeight="1" x14ac:dyDescent="0.2">
      <c r="A179" s="646" t="s">
        <v>2733</v>
      </c>
      <c r="B179" s="645"/>
      <c r="C179" s="645"/>
      <c r="D179" s="645"/>
      <c r="E179" s="645"/>
      <c r="F179" s="645"/>
      <c r="G179" s="645"/>
      <c r="H179" s="645"/>
      <c r="I179" s="645"/>
      <c r="J179" s="645"/>
      <c r="K179" s="645"/>
      <c r="L179" s="645"/>
      <c r="M179" s="645"/>
      <c r="N179" s="645"/>
      <c r="O179" s="645"/>
      <c r="P179" s="645"/>
    </row>
    <row r="180" spans="1:16" ht="45" x14ac:dyDescent="0.2">
      <c r="A180" s="404">
        <v>59</v>
      </c>
      <c r="B180" s="405" t="s">
        <v>533</v>
      </c>
      <c r="C180" s="406" t="s">
        <v>2734</v>
      </c>
      <c r="D180" s="407" t="s">
        <v>2735</v>
      </c>
      <c r="E180" s="408" t="s">
        <v>2736</v>
      </c>
      <c r="F180" s="409">
        <v>0.3</v>
      </c>
      <c r="G180" s="410">
        <v>4254.0200000000004</v>
      </c>
      <c r="H180" s="410">
        <v>318.27</v>
      </c>
      <c r="I180" s="410">
        <v>3704.32</v>
      </c>
      <c r="J180" s="410">
        <v>284.74</v>
      </c>
      <c r="K180" s="410">
        <v>1275</v>
      </c>
      <c r="L180" s="410">
        <v>95</v>
      </c>
      <c r="M180" s="410">
        <v>1111</v>
      </c>
      <c r="N180" s="410">
        <v>85</v>
      </c>
      <c r="O180" s="409" t="s">
        <v>2737</v>
      </c>
      <c r="P180" s="409" t="s">
        <v>2738</v>
      </c>
    </row>
    <row r="181" spans="1:16" ht="22.5" x14ac:dyDescent="0.2">
      <c r="A181" s="404">
        <v>60</v>
      </c>
      <c r="B181" s="405" t="s">
        <v>536</v>
      </c>
      <c r="C181" s="406" t="s">
        <v>2361</v>
      </c>
      <c r="D181" s="407" t="s">
        <v>2739</v>
      </c>
      <c r="E181" s="408" t="s">
        <v>367</v>
      </c>
      <c r="F181" s="409">
        <v>0.27539999999999998</v>
      </c>
      <c r="G181" s="410">
        <v>508.67</v>
      </c>
      <c r="H181" s="409"/>
      <c r="I181" s="409"/>
      <c r="J181" s="409"/>
      <c r="K181" s="410">
        <v>140</v>
      </c>
      <c r="L181" s="409"/>
      <c r="M181" s="409"/>
      <c r="N181" s="409"/>
      <c r="O181" s="409" t="s">
        <v>107</v>
      </c>
      <c r="P181" s="409" t="s">
        <v>107</v>
      </c>
    </row>
    <row r="182" spans="1:16" ht="22.5" x14ac:dyDescent="0.2">
      <c r="A182" s="404">
        <v>61</v>
      </c>
      <c r="B182" s="405" t="s">
        <v>539</v>
      </c>
      <c r="C182" s="406" t="s">
        <v>2740</v>
      </c>
      <c r="D182" s="407" t="s">
        <v>2741</v>
      </c>
      <c r="E182" s="408" t="s">
        <v>367</v>
      </c>
      <c r="F182" s="409">
        <v>2.8355999999999999</v>
      </c>
      <c r="G182" s="410">
        <v>423.71</v>
      </c>
      <c r="H182" s="409"/>
      <c r="I182" s="409"/>
      <c r="J182" s="409"/>
      <c r="K182" s="410">
        <v>1201</v>
      </c>
      <c r="L182" s="409"/>
      <c r="M182" s="409"/>
      <c r="N182" s="409"/>
      <c r="O182" s="409" t="s">
        <v>107</v>
      </c>
      <c r="P182" s="409" t="s">
        <v>107</v>
      </c>
    </row>
    <row r="183" spans="1:16" ht="22.5" x14ac:dyDescent="0.2">
      <c r="A183" s="404">
        <v>62</v>
      </c>
      <c r="B183" s="405" t="s">
        <v>784</v>
      </c>
      <c r="C183" s="406" t="s">
        <v>2742</v>
      </c>
      <c r="D183" s="407" t="s">
        <v>2743</v>
      </c>
      <c r="E183" s="408" t="s">
        <v>569</v>
      </c>
      <c r="F183" s="409">
        <v>8.2199999999999995E-2</v>
      </c>
      <c r="G183" s="410">
        <v>8830.9500000000007</v>
      </c>
      <c r="H183" s="410">
        <v>2050.29</v>
      </c>
      <c r="I183" s="410">
        <v>35.049999999999997</v>
      </c>
      <c r="J183" s="410">
        <v>2.13</v>
      </c>
      <c r="K183" s="410">
        <v>726</v>
      </c>
      <c r="L183" s="410">
        <v>169</v>
      </c>
      <c r="M183" s="410">
        <v>3</v>
      </c>
      <c r="N183" s="409"/>
      <c r="O183" s="409" t="s">
        <v>2744</v>
      </c>
      <c r="P183" s="409" t="s">
        <v>2745</v>
      </c>
    </row>
    <row r="184" spans="1:16" ht="45" x14ac:dyDescent="0.2">
      <c r="A184" s="404">
        <v>63</v>
      </c>
      <c r="B184" s="405" t="s">
        <v>785</v>
      </c>
      <c r="C184" s="406" t="s">
        <v>2746</v>
      </c>
      <c r="D184" s="407" t="s">
        <v>2747</v>
      </c>
      <c r="E184" s="408" t="s">
        <v>2748</v>
      </c>
      <c r="F184" s="409">
        <v>5.1670000000000001E-2</v>
      </c>
      <c r="G184" s="410">
        <v>604.73</v>
      </c>
      <c r="H184" s="410">
        <v>207.12</v>
      </c>
      <c r="I184" s="410">
        <v>241.12</v>
      </c>
      <c r="J184" s="409"/>
      <c r="K184" s="410">
        <v>31</v>
      </c>
      <c r="L184" s="410">
        <v>11</v>
      </c>
      <c r="M184" s="410">
        <v>12</v>
      </c>
      <c r="N184" s="409"/>
      <c r="O184" s="409" t="s">
        <v>2749</v>
      </c>
      <c r="P184" s="409" t="s">
        <v>107</v>
      </c>
    </row>
    <row r="185" spans="1:16" ht="33.75" x14ac:dyDescent="0.2">
      <c r="A185" s="404">
        <v>64</v>
      </c>
      <c r="B185" s="405" t="s">
        <v>788</v>
      </c>
      <c r="C185" s="406" t="s">
        <v>2750</v>
      </c>
      <c r="D185" s="407" t="s">
        <v>2751</v>
      </c>
      <c r="E185" s="408" t="s">
        <v>1014</v>
      </c>
      <c r="F185" s="409">
        <v>47.25</v>
      </c>
      <c r="G185" s="410">
        <v>56.01</v>
      </c>
      <c r="H185" s="409"/>
      <c r="I185" s="409"/>
      <c r="J185" s="409"/>
      <c r="K185" s="410">
        <v>2646</v>
      </c>
      <c r="L185" s="409"/>
      <c r="M185" s="409"/>
      <c r="N185" s="409"/>
      <c r="O185" s="409" t="s">
        <v>107</v>
      </c>
      <c r="P185" s="409" t="s">
        <v>107</v>
      </c>
    </row>
    <row r="186" spans="1:16" ht="33.75" x14ac:dyDescent="0.2">
      <c r="A186" s="404">
        <v>65</v>
      </c>
      <c r="B186" s="405" t="s">
        <v>789</v>
      </c>
      <c r="C186" s="406" t="s">
        <v>2752</v>
      </c>
      <c r="D186" s="407" t="s">
        <v>2753</v>
      </c>
      <c r="E186" s="408" t="s">
        <v>1014</v>
      </c>
      <c r="F186" s="409">
        <v>5.25</v>
      </c>
      <c r="G186" s="410">
        <v>103.38</v>
      </c>
      <c r="H186" s="409"/>
      <c r="I186" s="409"/>
      <c r="J186" s="409"/>
      <c r="K186" s="410">
        <v>543</v>
      </c>
      <c r="L186" s="409"/>
      <c r="M186" s="409"/>
      <c r="N186" s="409"/>
      <c r="O186" s="409" t="s">
        <v>107</v>
      </c>
      <c r="P186" s="409" t="s">
        <v>107</v>
      </c>
    </row>
    <row r="187" spans="1:16" ht="22.5" x14ac:dyDescent="0.2">
      <c r="A187" s="404">
        <v>66</v>
      </c>
      <c r="B187" s="405" t="s">
        <v>385</v>
      </c>
      <c r="C187" s="406" t="s">
        <v>2754</v>
      </c>
      <c r="D187" s="407" t="s">
        <v>2755</v>
      </c>
      <c r="E187" s="408" t="s">
        <v>575</v>
      </c>
      <c r="F187" s="409">
        <v>2.4E-2</v>
      </c>
      <c r="G187" s="410">
        <v>5723.64</v>
      </c>
      <c r="H187" s="409"/>
      <c r="I187" s="409"/>
      <c r="J187" s="409"/>
      <c r="K187" s="410">
        <v>137</v>
      </c>
      <c r="L187" s="409"/>
      <c r="M187" s="409"/>
      <c r="N187" s="409"/>
      <c r="O187" s="409" t="s">
        <v>107</v>
      </c>
      <c r="P187" s="409" t="s">
        <v>107</v>
      </c>
    </row>
    <row r="188" spans="1:16" ht="33.75" x14ac:dyDescent="0.2">
      <c r="A188" s="404">
        <v>67</v>
      </c>
      <c r="B188" s="405" t="s">
        <v>387</v>
      </c>
      <c r="C188" s="406" t="s">
        <v>2756</v>
      </c>
      <c r="D188" s="407" t="s">
        <v>2757</v>
      </c>
      <c r="E188" s="408" t="s">
        <v>2758</v>
      </c>
      <c r="F188" s="409">
        <v>2.7</v>
      </c>
      <c r="G188" s="410">
        <v>87.2</v>
      </c>
      <c r="H188" s="410">
        <v>63.49</v>
      </c>
      <c r="I188" s="410">
        <v>23.71</v>
      </c>
      <c r="J188" s="410">
        <v>6.91</v>
      </c>
      <c r="K188" s="410">
        <v>235</v>
      </c>
      <c r="L188" s="410">
        <v>171</v>
      </c>
      <c r="M188" s="410">
        <v>64</v>
      </c>
      <c r="N188" s="410">
        <v>19</v>
      </c>
      <c r="O188" s="409" t="s">
        <v>2759</v>
      </c>
      <c r="P188" s="409" t="s">
        <v>2760</v>
      </c>
    </row>
    <row r="189" spans="1:16" ht="45" x14ac:dyDescent="0.2">
      <c r="A189" s="404">
        <v>68</v>
      </c>
      <c r="B189" s="405" t="s">
        <v>390</v>
      </c>
      <c r="C189" s="406" t="s">
        <v>2746</v>
      </c>
      <c r="D189" s="407" t="s">
        <v>2747</v>
      </c>
      <c r="E189" s="408" t="s">
        <v>2748</v>
      </c>
      <c r="F189" s="409">
        <v>0.20129</v>
      </c>
      <c r="G189" s="410">
        <v>604.73</v>
      </c>
      <c r="H189" s="410">
        <v>207.12</v>
      </c>
      <c r="I189" s="410">
        <v>241.12</v>
      </c>
      <c r="J189" s="409"/>
      <c r="K189" s="410">
        <v>122</v>
      </c>
      <c r="L189" s="410">
        <v>42</v>
      </c>
      <c r="M189" s="410">
        <v>49</v>
      </c>
      <c r="N189" s="409"/>
      <c r="O189" s="409" t="s">
        <v>2761</v>
      </c>
      <c r="P189" s="409" t="s">
        <v>107</v>
      </c>
    </row>
    <row r="190" spans="1:16" ht="33.75" x14ac:dyDescent="0.2">
      <c r="A190" s="404">
        <v>69</v>
      </c>
      <c r="B190" s="405" t="s">
        <v>391</v>
      </c>
      <c r="C190" s="406" t="s">
        <v>2762</v>
      </c>
      <c r="D190" s="407" t="s">
        <v>2763</v>
      </c>
      <c r="E190" s="408" t="s">
        <v>1014</v>
      </c>
      <c r="F190" s="409">
        <v>65.34</v>
      </c>
      <c r="G190" s="410">
        <v>29.15</v>
      </c>
      <c r="H190" s="409"/>
      <c r="I190" s="409"/>
      <c r="J190" s="409"/>
      <c r="K190" s="410">
        <v>1905</v>
      </c>
      <c r="L190" s="409"/>
      <c r="M190" s="409"/>
      <c r="N190" s="409"/>
      <c r="O190" s="409" t="s">
        <v>107</v>
      </c>
      <c r="P190" s="409" t="s">
        <v>107</v>
      </c>
    </row>
    <row r="191" spans="1:16" ht="33.75" x14ac:dyDescent="0.2">
      <c r="A191" s="404">
        <v>70</v>
      </c>
      <c r="B191" s="405" t="s">
        <v>392</v>
      </c>
      <c r="C191" s="406" t="s">
        <v>2764</v>
      </c>
      <c r="D191" s="407" t="s">
        <v>2765</v>
      </c>
      <c r="E191" s="408" t="s">
        <v>1014</v>
      </c>
      <c r="F191" s="409">
        <v>65.34</v>
      </c>
      <c r="G191" s="410">
        <v>19.399999999999999</v>
      </c>
      <c r="H191" s="409"/>
      <c r="I191" s="409"/>
      <c r="J191" s="409"/>
      <c r="K191" s="410">
        <v>1268</v>
      </c>
      <c r="L191" s="409"/>
      <c r="M191" s="409"/>
      <c r="N191" s="409"/>
      <c r="O191" s="409" t="s">
        <v>107</v>
      </c>
      <c r="P191" s="409" t="s">
        <v>107</v>
      </c>
    </row>
    <row r="192" spans="1:16" ht="33.75" x14ac:dyDescent="0.2">
      <c r="A192" s="404">
        <v>71</v>
      </c>
      <c r="B192" s="405" t="s">
        <v>395</v>
      </c>
      <c r="C192" s="406" t="s">
        <v>2766</v>
      </c>
      <c r="D192" s="407" t="s">
        <v>2767</v>
      </c>
      <c r="E192" s="408" t="s">
        <v>1014</v>
      </c>
      <c r="F192" s="409">
        <v>632.47500000000002</v>
      </c>
      <c r="G192" s="410">
        <v>11.84</v>
      </c>
      <c r="H192" s="409"/>
      <c r="I192" s="409"/>
      <c r="J192" s="409"/>
      <c r="K192" s="410">
        <v>7489</v>
      </c>
      <c r="L192" s="409"/>
      <c r="M192" s="409"/>
      <c r="N192" s="409"/>
      <c r="O192" s="409" t="s">
        <v>107</v>
      </c>
      <c r="P192" s="409" t="s">
        <v>107</v>
      </c>
    </row>
    <row r="193" spans="1:16" ht="22.5" x14ac:dyDescent="0.2">
      <c r="A193" s="404">
        <v>72</v>
      </c>
      <c r="B193" s="405" t="s">
        <v>396</v>
      </c>
      <c r="C193" s="406" t="s">
        <v>2768</v>
      </c>
      <c r="D193" s="407" t="s">
        <v>2769</v>
      </c>
      <c r="E193" s="408" t="s">
        <v>575</v>
      </c>
      <c r="F193" s="409">
        <v>0.34992000000000001</v>
      </c>
      <c r="G193" s="410">
        <v>4944.42</v>
      </c>
      <c r="H193" s="409"/>
      <c r="I193" s="409"/>
      <c r="J193" s="409"/>
      <c r="K193" s="410">
        <v>1730</v>
      </c>
      <c r="L193" s="409"/>
      <c r="M193" s="409"/>
      <c r="N193" s="409"/>
      <c r="O193" s="409" t="s">
        <v>107</v>
      </c>
      <c r="P193" s="409" t="s">
        <v>107</v>
      </c>
    </row>
    <row r="194" spans="1:16" ht="22.5" x14ac:dyDescent="0.2">
      <c r="A194" s="404">
        <v>73</v>
      </c>
      <c r="B194" s="405" t="s">
        <v>397</v>
      </c>
      <c r="C194" s="406" t="s">
        <v>2770</v>
      </c>
      <c r="D194" s="407" t="s">
        <v>2771</v>
      </c>
      <c r="E194" s="408" t="s">
        <v>761</v>
      </c>
      <c r="F194" s="409">
        <v>0.01</v>
      </c>
      <c r="G194" s="410">
        <v>46991.01</v>
      </c>
      <c r="H194" s="410">
        <v>19848.25</v>
      </c>
      <c r="I194" s="410">
        <v>13092.31</v>
      </c>
      <c r="J194" s="410">
        <v>1529.62</v>
      </c>
      <c r="K194" s="410">
        <v>470</v>
      </c>
      <c r="L194" s="410">
        <v>198</v>
      </c>
      <c r="M194" s="410">
        <v>131</v>
      </c>
      <c r="N194" s="410">
        <v>15</v>
      </c>
      <c r="O194" s="409" t="s">
        <v>2772</v>
      </c>
      <c r="P194" s="409" t="s">
        <v>2773</v>
      </c>
    </row>
    <row r="195" spans="1:16" ht="45" x14ac:dyDescent="0.2">
      <c r="A195" s="404">
        <v>74</v>
      </c>
      <c r="B195" s="405" t="s">
        <v>542</v>
      </c>
      <c r="C195" s="406" t="s">
        <v>2746</v>
      </c>
      <c r="D195" s="407" t="s">
        <v>2747</v>
      </c>
      <c r="E195" s="408" t="s">
        <v>2748</v>
      </c>
      <c r="F195" s="409">
        <v>1.294E-2</v>
      </c>
      <c r="G195" s="410">
        <v>604.73</v>
      </c>
      <c r="H195" s="410">
        <v>207.12</v>
      </c>
      <c r="I195" s="410">
        <v>241.12</v>
      </c>
      <c r="J195" s="409"/>
      <c r="K195" s="410">
        <v>8</v>
      </c>
      <c r="L195" s="410">
        <v>3</v>
      </c>
      <c r="M195" s="410">
        <v>3</v>
      </c>
      <c r="N195" s="409"/>
      <c r="O195" s="409" t="s">
        <v>2774</v>
      </c>
      <c r="P195" s="409" t="s">
        <v>107</v>
      </c>
    </row>
    <row r="196" spans="1:16" ht="33.75" x14ac:dyDescent="0.2">
      <c r="A196" s="404">
        <v>75</v>
      </c>
      <c r="B196" s="405" t="s">
        <v>545</v>
      </c>
      <c r="C196" s="406" t="s">
        <v>2762</v>
      </c>
      <c r="D196" s="407" t="s">
        <v>2763</v>
      </c>
      <c r="E196" s="408" t="s">
        <v>1014</v>
      </c>
      <c r="F196" s="409">
        <v>3.69</v>
      </c>
      <c r="G196" s="410">
        <v>29.15</v>
      </c>
      <c r="H196" s="409"/>
      <c r="I196" s="409"/>
      <c r="J196" s="409"/>
      <c r="K196" s="410">
        <v>108</v>
      </c>
      <c r="L196" s="409"/>
      <c r="M196" s="409"/>
      <c r="N196" s="409"/>
      <c r="O196" s="409" t="s">
        <v>107</v>
      </c>
      <c r="P196" s="409" t="s">
        <v>107</v>
      </c>
    </row>
    <row r="197" spans="1:16" ht="33.75" x14ac:dyDescent="0.2">
      <c r="A197" s="404">
        <v>76</v>
      </c>
      <c r="B197" s="405" t="s">
        <v>546</v>
      </c>
      <c r="C197" s="406" t="s">
        <v>2764</v>
      </c>
      <c r="D197" s="407" t="s">
        <v>2765</v>
      </c>
      <c r="E197" s="408" t="s">
        <v>1014</v>
      </c>
      <c r="F197" s="409">
        <v>10.89</v>
      </c>
      <c r="G197" s="410">
        <v>19.399999999999999</v>
      </c>
      <c r="H197" s="409"/>
      <c r="I197" s="409"/>
      <c r="J197" s="409"/>
      <c r="K197" s="410">
        <v>211</v>
      </c>
      <c r="L197" s="409"/>
      <c r="M197" s="409"/>
      <c r="N197" s="409"/>
      <c r="O197" s="409" t="s">
        <v>107</v>
      </c>
      <c r="P197" s="409" t="s">
        <v>107</v>
      </c>
    </row>
    <row r="198" spans="1:16" ht="33.75" x14ac:dyDescent="0.2">
      <c r="A198" s="404">
        <v>77</v>
      </c>
      <c r="B198" s="405" t="s">
        <v>813</v>
      </c>
      <c r="C198" s="406" t="s">
        <v>2766</v>
      </c>
      <c r="D198" s="407" t="s">
        <v>2767</v>
      </c>
      <c r="E198" s="408" t="s">
        <v>1014</v>
      </c>
      <c r="F198" s="409">
        <v>46.012</v>
      </c>
      <c r="G198" s="410">
        <v>11.84</v>
      </c>
      <c r="H198" s="409"/>
      <c r="I198" s="409"/>
      <c r="J198" s="409"/>
      <c r="K198" s="410">
        <v>545</v>
      </c>
      <c r="L198" s="409"/>
      <c r="M198" s="409"/>
      <c r="N198" s="409"/>
      <c r="O198" s="409" t="s">
        <v>107</v>
      </c>
      <c r="P198" s="409" t="s">
        <v>107</v>
      </c>
    </row>
    <row r="199" spans="1:16" ht="22.5" x14ac:dyDescent="0.2">
      <c r="A199" s="404">
        <v>78</v>
      </c>
      <c r="B199" s="405" t="s">
        <v>817</v>
      </c>
      <c r="C199" s="406" t="s">
        <v>2768</v>
      </c>
      <c r="D199" s="407" t="s">
        <v>2769</v>
      </c>
      <c r="E199" s="408" t="s">
        <v>575</v>
      </c>
      <c r="F199" s="409">
        <v>2.3040000000000001E-2</v>
      </c>
      <c r="G199" s="410">
        <v>4944.42</v>
      </c>
      <c r="H199" s="409"/>
      <c r="I199" s="409"/>
      <c r="J199" s="409"/>
      <c r="K199" s="410">
        <v>114</v>
      </c>
      <c r="L199" s="409"/>
      <c r="M199" s="409"/>
      <c r="N199" s="409"/>
      <c r="O199" s="409" t="s">
        <v>107</v>
      </c>
      <c r="P199" s="409" t="s">
        <v>107</v>
      </c>
    </row>
    <row r="200" spans="1:16" ht="33.75" x14ac:dyDescent="0.2">
      <c r="A200" s="404">
        <v>79</v>
      </c>
      <c r="B200" s="405" t="s">
        <v>822</v>
      </c>
      <c r="C200" s="406" t="s">
        <v>2775</v>
      </c>
      <c r="D200" s="407" t="s">
        <v>2776</v>
      </c>
      <c r="E200" s="408" t="s">
        <v>1540</v>
      </c>
      <c r="F200" s="409">
        <v>1</v>
      </c>
      <c r="G200" s="410">
        <v>425.48</v>
      </c>
      <c r="H200" s="409"/>
      <c r="I200" s="409"/>
      <c r="J200" s="409"/>
      <c r="K200" s="410">
        <v>425</v>
      </c>
      <c r="L200" s="409"/>
      <c r="M200" s="409"/>
      <c r="N200" s="409"/>
      <c r="O200" s="409" t="s">
        <v>107</v>
      </c>
      <c r="P200" s="409" t="s">
        <v>107</v>
      </c>
    </row>
    <row r="201" spans="1:16" ht="22.5" x14ac:dyDescent="0.2">
      <c r="A201" s="404">
        <v>80</v>
      </c>
      <c r="B201" s="405" t="s">
        <v>823</v>
      </c>
      <c r="C201" s="406" t="s">
        <v>2431</v>
      </c>
      <c r="D201" s="407" t="s">
        <v>2777</v>
      </c>
      <c r="E201" s="408" t="s">
        <v>2433</v>
      </c>
      <c r="F201" s="409">
        <v>0.1</v>
      </c>
      <c r="G201" s="410">
        <v>46.95</v>
      </c>
      <c r="H201" s="410">
        <v>29.56</v>
      </c>
      <c r="I201" s="410">
        <v>17.39</v>
      </c>
      <c r="J201" s="410">
        <v>3.39</v>
      </c>
      <c r="K201" s="410">
        <v>5</v>
      </c>
      <c r="L201" s="410">
        <v>3</v>
      </c>
      <c r="M201" s="410">
        <v>2</v>
      </c>
      <c r="N201" s="409"/>
      <c r="O201" s="409" t="s">
        <v>2778</v>
      </c>
      <c r="P201" s="409" t="s">
        <v>2779</v>
      </c>
    </row>
    <row r="202" spans="1:16" ht="45" x14ac:dyDescent="0.2">
      <c r="A202" s="404">
        <v>81</v>
      </c>
      <c r="B202" s="405" t="s">
        <v>399</v>
      </c>
      <c r="C202" s="406" t="s">
        <v>2746</v>
      </c>
      <c r="D202" s="407" t="s">
        <v>2747</v>
      </c>
      <c r="E202" s="408" t="s">
        <v>2748</v>
      </c>
      <c r="F202" s="409">
        <v>3.3400000000000001E-3</v>
      </c>
      <c r="G202" s="410">
        <v>604.73</v>
      </c>
      <c r="H202" s="410">
        <v>207.12</v>
      </c>
      <c r="I202" s="410">
        <v>241.12</v>
      </c>
      <c r="J202" s="409"/>
      <c r="K202" s="410">
        <v>3</v>
      </c>
      <c r="L202" s="410">
        <v>1</v>
      </c>
      <c r="M202" s="410">
        <v>1</v>
      </c>
      <c r="N202" s="409"/>
      <c r="O202" s="409" t="s">
        <v>2780</v>
      </c>
      <c r="P202" s="409" t="s">
        <v>107</v>
      </c>
    </row>
    <row r="203" spans="1:16" ht="33.75" x14ac:dyDescent="0.2">
      <c r="A203" s="404">
        <v>82</v>
      </c>
      <c r="B203" s="405" t="s">
        <v>401</v>
      </c>
      <c r="C203" s="406" t="s">
        <v>2762</v>
      </c>
      <c r="D203" s="407" t="s">
        <v>2763</v>
      </c>
      <c r="E203" s="408" t="s">
        <v>1014</v>
      </c>
      <c r="F203" s="409">
        <v>1</v>
      </c>
      <c r="G203" s="410">
        <v>29.15</v>
      </c>
      <c r="H203" s="409"/>
      <c r="I203" s="409"/>
      <c r="J203" s="409"/>
      <c r="K203" s="410">
        <v>29</v>
      </c>
      <c r="L203" s="409"/>
      <c r="M203" s="409"/>
      <c r="N203" s="409"/>
      <c r="O203" s="409" t="s">
        <v>107</v>
      </c>
      <c r="P203" s="409" t="s">
        <v>107</v>
      </c>
    </row>
    <row r="204" spans="1:16" ht="33.75" x14ac:dyDescent="0.2">
      <c r="A204" s="404">
        <v>83</v>
      </c>
      <c r="B204" s="405" t="s">
        <v>404</v>
      </c>
      <c r="C204" s="406" t="s">
        <v>2764</v>
      </c>
      <c r="D204" s="407" t="s">
        <v>2765</v>
      </c>
      <c r="E204" s="408" t="s">
        <v>1014</v>
      </c>
      <c r="F204" s="409">
        <v>1</v>
      </c>
      <c r="G204" s="410">
        <v>19.399999999999999</v>
      </c>
      <c r="H204" s="409"/>
      <c r="I204" s="409"/>
      <c r="J204" s="409"/>
      <c r="K204" s="410">
        <v>19</v>
      </c>
      <c r="L204" s="409"/>
      <c r="M204" s="409"/>
      <c r="N204" s="409"/>
      <c r="O204" s="409" t="s">
        <v>107</v>
      </c>
      <c r="P204" s="409" t="s">
        <v>107</v>
      </c>
    </row>
    <row r="205" spans="1:16" ht="33.75" x14ac:dyDescent="0.2">
      <c r="A205" s="404">
        <v>84</v>
      </c>
      <c r="B205" s="405" t="s">
        <v>405</v>
      </c>
      <c r="C205" s="406" t="s">
        <v>2766</v>
      </c>
      <c r="D205" s="407" t="s">
        <v>2767</v>
      </c>
      <c r="E205" s="408" t="s">
        <v>1014</v>
      </c>
      <c r="F205" s="409">
        <v>15.31</v>
      </c>
      <c r="G205" s="410">
        <v>11.84</v>
      </c>
      <c r="H205" s="409"/>
      <c r="I205" s="409"/>
      <c r="J205" s="409"/>
      <c r="K205" s="410">
        <v>181</v>
      </c>
      <c r="L205" s="409"/>
      <c r="M205" s="409"/>
      <c r="N205" s="409"/>
      <c r="O205" s="409" t="s">
        <v>107</v>
      </c>
      <c r="P205" s="409" t="s">
        <v>107</v>
      </c>
    </row>
    <row r="206" spans="1:16" ht="22.5" x14ac:dyDescent="0.2">
      <c r="A206" s="404">
        <v>85</v>
      </c>
      <c r="B206" s="405" t="s">
        <v>406</v>
      </c>
      <c r="C206" s="406" t="s">
        <v>2768</v>
      </c>
      <c r="D206" s="407" t="s">
        <v>2769</v>
      </c>
      <c r="E206" s="408" t="s">
        <v>575</v>
      </c>
      <c r="F206" s="409">
        <v>6.5000000000000002E-2</v>
      </c>
      <c r="G206" s="410">
        <v>4944.42</v>
      </c>
      <c r="H206" s="409"/>
      <c r="I206" s="409"/>
      <c r="J206" s="409"/>
      <c r="K206" s="410">
        <v>321</v>
      </c>
      <c r="L206" s="409"/>
      <c r="M206" s="409"/>
      <c r="N206" s="409"/>
      <c r="O206" s="409" t="s">
        <v>107</v>
      </c>
      <c r="P206" s="409" t="s">
        <v>107</v>
      </c>
    </row>
    <row r="207" spans="1:16" ht="56.25" x14ac:dyDescent="0.2">
      <c r="A207" s="404">
        <v>86</v>
      </c>
      <c r="B207" s="405" t="s">
        <v>407</v>
      </c>
      <c r="C207" s="406" t="s">
        <v>2128</v>
      </c>
      <c r="D207" s="407" t="s">
        <v>2129</v>
      </c>
      <c r="E207" s="408" t="s">
        <v>877</v>
      </c>
      <c r="F207" s="409">
        <v>1.4538</v>
      </c>
      <c r="G207" s="410">
        <v>342.73</v>
      </c>
      <c r="H207" s="410">
        <v>59.21</v>
      </c>
      <c r="I207" s="410">
        <v>9.49</v>
      </c>
      <c r="J207" s="410">
        <v>0.11</v>
      </c>
      <c r="K207" s="410">
        <v>498</v>
      </c>
      <c r="L207" s="410">
        <v>86</v>
      </c>
      <c r="M207" s="410">
        <v>14</v>
      </c>
      <c r="N207" s="409"/>
      <c r="O207" s="409" t="s">
        <v>2781</v>
      </c>
      <c r="P207" s="409" t="s">
        <v>889</v>
      </c>
    </row>
    <row r="208" spans="1:16" ht="56.25" x14ac:dyDescent="0.2">
      <c r="A208" s="404">
        <v>87</v>
      </c>
      <c r="B208" s="405" t="s">
        <v>410</v>
      </c>
      <c r="C208" s="406" t="s">
        <v>1630</v>
      </c>
      <c r="D208" s="407" t="s">
        <v>1631</v>
      </c>
      <c r="E208" s="408" t="s">
        <v>877</v>
      </c>
      <c r="F208" s="409">
        <v>0.72689999999999999</v>
      </c>
      <c r="G208" s="410">
        <v>1087.18</v>
      </c>
      <c r="H208" s="410">
        <v>659.44</v>
      </c>
      <c r="I208" s="410">
        <v>2.92</v>
      </c>
      <c r="J208" s="410">
        <v>0.14000000000000001</v>
      </c>
      <c r="K208" s="410">
        <v>790</v>
      </c>
      <c r="L208" s="410">
        <v>479</v>
      </c>
      <c r="M208" s="410">
        <v>2</v>
      </c>
      <c r="N208" s="409"/>
      <c r="O208" s="409" t="s">
        <v>2782</v>
      </c>
      <c r="P208" s="409" t="s">
        <v>889</v>
      </c>
    </row>
    <row r="209" spans="1:16" ht="33.75" x14ac:dyDescent="0.2">
      <c r="A209" s="404">
        <v>88</v>
      </c>
      <c r="B209" s="405" t="s">
        <v>411</v>
      </c>
      <c r="C209" s="406" t="s">
        <v>2734</v>
      </c>
      <c r="D209" s="407" t="s">
        <v>2783</v>
      </c>
      <c r="E209" s="408" t="s">
        <v>2736</v>
      </c>
      <c r="F209" s="409">
        <v>1.47</v>
      </c>
      <c r="G209" s="410">
        <v>4254.0200000000004</v>
      </c>
      <c r="H209" s="410">
        <v>318.27</v>
      </c>
      <c r="I209" s="410">
        <v>3704.32</v>
      </c>
      <c r="J209" s="410">
        <v>284.74</v>
      </c>
      <c r="K209" s="410">
        <v>6253</v>
      </c>
      <c r="L209" s="410">
        <v>468</v>
      </c>
      <c r="M209" s="410">
        <v>5445</v>
      </c>
      <c r="N209" s="410">
        <v>419</v>
      </c>
      <c r="O209" s="409" t="s">
        <v>2784</v>
      </c>
      <c r="P209" s="409" t="s">
        <v>2785</v>
      </c>
    </row>
    <row r="210" spans="1:16" ht="22.5" x14ac:dyDescent="0.2">
      <c r="A210" s="404">
        <v>89</v>
      </c>
      <c r="B210" s="405" t="s">
        <v>547</v>
      </c>
      <c r="C210" s="406" t="s">
        <v>2361</v>
      </c>
      <c r="D210" s="407" t="s">
        <v>2362</v>
      </c>
      <c r="E210" s="408" t="s">
        <v>367</v>
      </c>
      <c r="F210" s="409">
        <v>1.3260000000000001</v>
      </c>
      <c r="G210" s="410">
        <v>508.67</v>
      </c>
      <c r="H210" s="409"/>
      <c r="I210" s="409"/>
      <c r="J210" s="409"/>
      <c r="K210" s="410">
        <v>674</v>
      </c>
      <c r="L210" s="409"/>
      <c r="M210" s="409"/>
      <c r="N210" s="409"/>
      <c r="O210" s="409" t="s">
        <v>107</v>
      </c>
      <c r="P210" s="409" t="s">
        <v>107</v>
      </c>
    </row>
    <row r="211" spans="1:16" ht="22.5" x14ac:dyDescent="0.2">
      <c r="A211" s="404">
        <v>90</v>
      </c>
      <c r="B211" s="405" t="s">
        <v>550</v>
      </c>
      <c r="C211" s="406" t="s">
        <v>2740</v>
      </c>
      <c r="D211" s="407" t="s">
        <v>2741</v>
      </c>
      <c r="E211" s="408" t="s">
        <v>367</v>
      </c>
      <c r="F211" s="409">
        <v>14.0352</v>
      </c>
      <c r="G211" s="410">
        <v>423.71</v>
      </c>
      <c r="H211" s="409"/>
      <c r="I211" s="409"/>
      <c r="J211" s="409"/>
      <c r="K211" s="410">
        <v>5947</v>
      </c>
      <c r="L211" s="409"/>
      <c r="M211" s="409"/>
      <c r="N211" s="409"/>
      <c r="O211" s="409" t="s">
        <v>107</v>
      </c>
      <c r="P211" s="409" t="s">
        <v>107</v>
      </c>
    </row>
    <row r="212" spans="1:16" ht="22.5" x14ac:dyDescent="0.2">
      <c r="A212" s="404">
        <v>91</v>
      </c>
      <c r="B212" s="405" t="s">
        <v>551</v>
      </c>
      <c r="C212" s="406" t="s">
        <v>2742</v>
      </c>
      <c r="D212" s="407" t="s">
        <v>2743</v>
      </c>
      <c r="E212" s="408" t="s">
        <v>569</v>
      </c>
      <c r="F212" s="409">
        <v>0.40278000000000003</v>
      </c>
      <c r="G212" s="410">
        <v>8830.9500000000007</v>
      </c>
      <c r="H212" s="410">
        <v>2050.29</v>
      </c>
      <c r="I212" s="410">
        <v>35.049999999999997</v>
      </c>
      <c r="J212" s="410">
        <v>2.13</v>
      </c>
      <c r="K212" s="410">
        <v>3557</v>
      </c>
      <c r="L212" s="410">
        <v>826</v>
      </c>
      <c r="M212" s="410">
        <v>14</v>
      </c>
      <c r="N212" s="410">
        <v>1</v>
      </c>
      <c r="O212" s="409" t="s">
        <v>2786</v>
      </c>
      <c r="P212" s="409" t="s">
        <v>2787</v>
      </c>
    </row>
    <row r="213" spans="1:16" ht="45" x14ac:dyDescent="0.2">
      <c r="A213" s="404">
        <v>92</v>
      </c>
      <c r="B213" s="405" t="s">
        <v>846</v>
      </c>
      <c r="C213" s="406" t="s">
        <v>2746</v>
      </c>
      <c r="D213" s="407" t="s">
        <v>2747</v>
      </c>
      <c r="E213" s="408" t="s">
        <v>2748</v>
      </c>
      <c r="F213" s="409">
        <v>0.25287999999999999</v>
      </c>
      <c r="G213" s="410">
        <v>604.73</v>
      </c>
      <c r="H213" s="410">
        <v>207.12</v>
      </c>
      <c r="I213" s="410">
        <v>241.12</v>
      </c>
      <c r="J213" s="409"/>
      <c r="K213" s="410">
        <v>153</v>
      </c>
      <c r="L213" s="410">
        <v>52</v>
      </c>
      <c r="M213" s="410">
        <v>61</v>
      </c>
      <c r="N213" s="409"/>
      <c r="O213" s="409" t="s">
        <v>2788</v>
      </c>
      <c r="P213" s="409" t="s">
        <v>107</v>
      </c>
    </row>
    <row r="214" spans="1:16" ht="33.75" x14ac:dyDescent="0.2">
      <c r="A214" s="404">
        <v>93</v>
      </c>
      <c r="B214" s="405" t="s">
        <v>849</v>
      </c>
      <c r="C214" s="406" t="s">
        <v>2750</v>
      </c>
      <c r="D214" s="407" t="s">
        <v>2751</v>
      </c>
      <c r="E214" s="408" t="s">
        <v>1014</v>
      </c>
      <c r="F214" s="409">
        <v>246.76</v>
      </c>
      <c r="G214" s="410">
        <v>56.01</v>
      </c>
      <c r="H214" s="409"/>
      <c r="I214" s="409"/>
      <c r="J214" s="409"/>
      <c r="K214" s="410">
        <v>13821</v>
      </c>
      <c r="L214" s="409"/>
      <c r="M214" s="409"/>
      <c r="N214" s="409"/>
      <c r="O214" s="409" t="s">
        <v>107</v>
      </c>
      <c r="P214" s="409" t="s">
        <v>107</v>
      </c>
    </row>
    <row r="215" spans="1:16" ht="33.75" x14ac:dyDescent="0.2">
      <c r="A215" s="404">
        <v>94</v>
      </c>
      <c r="B215" s="405" t="s">
        <v>852</v>
      </c>
      <c r="C215" s="406" t="s">
        <v>2752</v>
      </c>
      <c r="D215" s="407" t="s">
        <v>2753</v>
      </c>
      <c r="E215" s="408" t="s">
        <v>1014</v>
      </c>
      <c r="F215" s="409">
        <v>10.5</v>
      </c>
      <c r="G215" s="410">
        <v>103.38</v>
      </c>
      <c r="H215" s="409"/>
      <c r="I215" s="409"/>
      <c r="J215" s="409"/>
      <c r="K215" s="410">
        <v>1085</v>
      </c>
      <c r="L215" s="409"/>
      <c r="M215" s="409"/>
      <c r="N215" s="409"/>
      <c r="O215" s="409" t="s">
        <v>107</v>
      </c>
      <c r="P215" s="409" t="s">
        <v>107</v>
      </c>
    </row>
    <row r="216" spans="1:16" ht="22.5" x14ac:dyDescent="0.2">
      <c r="A216" s="404">
        <v>95</v>
      </c>
      <c r="B216" s="405" t="s">
        <v>854</v>
      </c>
      <c r="C216" s="406" t="s">
        <v>2754</v>
      </c>
      <c r="D216" s="407" t="s">
        <v>2755</v>
      </c>
      <c r="E216" s="408" t="s">
        <v>575</v>
      </c>
      <c r="F216" s="409">
        <v>0.1176</v>
      </c>
      <c r="G216" s="410">
        <v>5723.64</v>
      </c>
      <c r="H216" s="409"/>
      <c r="I216" s="409"/>
      <c r="J216" s="409"/>
      <c r="K216" s="410">
        <v>673</v>
      </c>
      <c r="L216" s="409"/>
      <c r="M216" s="409"/>
      <c r="N216" s="409"/>
      <c r="O216" s="409" t="s">
        <v>107</v>
      </c>
      <c r="P216" s="409" t="s">
        <v>107</v>
      </c>
    </row>
    <row r="217" spans="1:16" ht="33.75" x14ac:dyDescent="0.2">
      <c r="A217" s="404">
        <v>96</v>
      </c>
      <c r="B217" s="405" t="s">
        <v>860</v>
      </c>
      <c r="C217" s="406" t="s">
        <v>2756</v>
      </c>
      <c r="D217" s="407" t="s">
        <v>2757</v>
      </c>
      <c r="E217" s="408" t="s">
        <v>2758</v>
      </c>
      <c r="F217" s="409" t="s">
        <v>2789</v>
      </c>
      <c r="G217" s="410">
        <v>87.2</v>
      </c>
      <c r="H217" s="410">
        <v>63.49</v>
      </c>
      <c r="I217" s="410">
        <v>23.71</v>
      </c>
      <c r="J217" s="410">
        <v>6.91</v>
      </c>
      <c r="K217" s="410">
        <v>126</v>
      </c>
      <c r="L217" s="410">
        <v>92</v>
      </c>
      <c r="M217" s="410">
        <v>34</v>
      </c>
      <c r="N217" s="410">
        <v>10</v>
      </c>
      <c r="O217" s="409" t="s">
        <v>2790</v>
      </c>
      <c r="P217" s="409" t="s">
        <v>2791</v>
      </c>
    </row>
    <row r="218" spans="1:16" ht="33.75" x14ac:dyDescent="0.2">
      <c r="A218" s="404">
        <v>97</v>
      </c>
      <c r="B218" s="405" t="s">
        <v>863</v>
      </c>
      <c r="C218" s="406" t="s">
        <v>2764</v>
      </c>
      <c r="D218" s="407" t="s">
        <v>2765</v>
      </c>
      <c r="E218" s="408" t="s">
        <v>1014</v>
      </c>
      <c r="F218" s="409" t="s">
        <v>2792</v>
      </c>
      <c r="G218" s="410">
        <v>19.399999999999999</v>
      </c>
      <c r="H218" s="409"/>
      <c r="I218" s="409"/>
      <c r="J218" s="409"/>
      <c r="K218" s="410">
        <v>2110</v>
      </c>
      <c r="L218" s="409"/>
      <c r="M218" s="409"/>
      <c r="N218" s="409"/>
      <c r="O218" s="409" t="s">
        <v>107</v>
      </c>
      <c r="P218" s="409" t="s">
        <v>107</v>
      </c>
    </row>
    <row r="219" spans="1:16" ht="22.5" x14ac:dyDescent="0.2">
      <c r="A219" s="404">
        <v>98</v>
      </c>
      <c r="B219" s="405" t="s">
        <v>865</v>
      </c>
      <c r="C219" s="406" t="s">
        <v>762</v>
      </c>
      <c r="D219" s="407" t="s">
        <v>763</v>
      </c>
      <c r="E219" s="408" t="s">
        <v>424</v>
      </c>
      <c r="F219" s="409" t="s">
        <v>2793</v>
      </c>
      <c r="G219" s="410">
        <v>62.48</v>
      </c>
      <c r="H219" s="409"/>
      <c r="I219" s="409"/>
      <c r="J219" s="409"/>
      <c r="K219" s="410">
        <v>3805</v>
      </c>
      <c r="L219" s="409"/>
      <c r="M219" s="409"/>
      <c r="N219" s="409"/>
      <c r="O219" s="409" t="s">
        <v>107</v>
      </c>
      <c r="P219" s="409" t="s">
        <v>107</v>
      </c>
    </row>
    <row r="220" spans="1:16" ht="22.5" x14ac:dyDescent="0.2">
      <c r="A220" s="404">
        <v>99</v>
      </c>
      <c r="B220" s="405" t="s">
        <v>871</v>
      </c>
      <c r="C220" s="406" t="s">
        <v>2431</v>
      </c>
      <c r="D220" s="407" t="s">
        <v>2777</v>
      </c>
      <c r="E220" s="408" t="s">
        <v>2433</v>
      </c>
      <c r="F220" s="409" t="s">
        <v>2794</v>
      </c>
      <c r="G220" s="410">
        <v>46.95</v>
      </c>
      <c r="H220" s="410">
        <v>29.56</v>
      </c>
      <c r="I220" s="410">
        <v>17.39</v>
      </c>
      <c r="J220" s="410">
        <v>3.39</v>
      </c>
      <c r="K220" s="410">
        <v>1</v>
      </c>
      <c r="L220" s="410">
        <v>1</v>
      </c>
      <c r="M220" s="409"/>
      <c r="N220" s="409"/>
      <c r="O220" s="409" t="s">
        <v>2795</v>
      </c>
      <c r="P220" s="409" t="s">
        <v>1045</v>
      </c>
    </row>
    <row r="221" spans="1:16" ht="45" x14ac:dyDescent="0.2">
      <c r="A221" s="404">
        <v>100</v>
      </c>
      <c r="B221" s="405" t="s">
        <v>413</v>
      </c>
      <c r="C221" s="406" t="s">
        <v>2746</v>
      </c>
      <c r="D221" s="407" t="s">
        <v>2747</v>
      </c>
      <c r="E221" s="408" t="s">
        <v>2748</v>
      </c>
      <c r="F221" s="409" t="s">
        <v>2796</v>
      </c>
      <c r="G221" s="410">
        <v>604.73</v>
      </c>
      <c r="H221" s="410">
        <v>207.12</v>
      </c>
      <c r="I221" s="410">
        <v>241.12</v>
      </c>
      <c r="J221" s="409"/>
      <c r="K221" s="409"/>
      <c r="L221" s="409"/>
      <c r="M221" s="409"/>
      <c r="N221" s="409"/>
      <c r="O221" s="409" t="s">
        <v>2797</v>
      </c>
      <c r="P221" s="409" t="s">
        <v>107</v>
      </c>
    </row>
    <row r="222" spans="1:16" ht="33.75" x14ac:dyDescent="0.2">
      <c r="A222" s="404">
        <v>101</v>
      </c>
      <c r="B222" s="405" t="s">
        <v>419</v>
      </c>
      <c r="C222" s="406" t="s">
        <v>2764</v>
      </c>
      <c r="D222" s="407" t="s">
        <v>2765</v>
      </c>
      <c r="E222" s="408" t="s">
        <v>1014</v>
      </c>
      <c r="F222" s="409" t="s">
        <v>2798</v>
      </c>
      <c r="G222" s="410">
        <v>19.399999999999999</v>
      </c>
      <c r="H222" s="409"/>
      <c r="I222" s="409"/>
      <c r="J222" s="409"/>
      <c r="K222" s="410">
        <v>24</v>
      </c>
      <c r="L222" s="409"/>
      <c r="M222" s="409"/>
      <c r="N222" s="409"/>
      <c r="O222" s="409" t="s">
        <v>107</v>
      </c>
      <c r="P222" s="409" t="s">
        <v>107</v>
      </c>
    </row>
    <row r="223" spans="1:16" ht="22.5" x14ac:dyDescent="0.2">
      <c r="A223" s="404">
        <v>102</v>
      </c>
      <c r="B223" s="405" t="s">
        <v>421</v>
      </c>
      <c r="C223" s="406" t="s">
        <v>762</v>
      </c>
      <c r="D223" s="407" t="s">
        <v>763</v>
      </c>
      <c r="E223" s="408" t="s">
        <v>424</v>
      </c>
      <c r="F223" s="409" t="s">
        <v>2799</v>
      </c>
      <c r="G223" s="410">
        <v>62.48</v>
      </c>
      <c r="H223" s="409"/>
      <c r="I223" s="409"/>
      <c r="J223" s="409"/>
      <c r="K223" s="410">
        <v>24</v>
      </c>
      <c r="L223" s="409"/>
      <c r="M223" s="409"/>
      <c r="N223" s="409"/>
      <c r="O223" s="409" t="s">
        <v>107</v>
      </c>
      <c r="P223" s="409" t="s">
        <v>107</v>
      </c>
    </row>
    <row r="224" spans="1:16" ht="22.5" x14ac:dyDescent="0.2">
      <c r="A224" s="404">
        <v>103</v>
      </c>
      <c r="B224" s="405" t="s">
        <v>425</v>
      </c>
      <c r="C224" s="406" t="s">
        <v>2800</v>
      </c>
      <c r="D224" s="407" t="s">
        <v>2801</v>
      </c>
      <c r="E224" s="408" t="s">
        <v>525</v>
      </c>
      <c r="F224" s="409" t="s">
        <v>2802</v>
      </c>
      <c r="G224" s="410">
        <v>0.2</v>
      </c>
      <c r="H224" s="409"/>
      <c r="I224" s="409"/>
      <c r="J224" s="409"/>
      <c r="K224" s="410">
        <v>1</v>
      </c>
      <c r="L224" s="409"/>
      <c r="M224" s="409"/>
      <c r="N224" s="409"/>
      <c r="O224" s="409" t="s">
        <v>107</v>
      </c>
      <c r="P224" s="409" t="s">
        <v>107</v>
      </c>
    </row>
    <row r="225" spans="1:16" ht="22.5" x14ac:dyDescent="0.2">
      <c r="A225" s="404">
        <v>104</v>
      </c>
      <c r="B225" s="405" t="s">
        <v>428</v>
      </c>
      <c r="C225" s="406" t="s">
        <v>2770</v>
      </c>
      <c r="D225" s="407" t="s">
        <v>2771</v>
      </c>
      <c r="E225" s="408" t="s">
        <v>761</v>
      </c>
      <c r="F225" s="409" t="s">
        <v>2803</v>
      </c>
      <c r="G225" s="410">
        <v>46991.01</v>
      </c>
      <c r="H225" s="410">
        <v>19848.25</v>
      </c>
      <c r="I225" s="410">
        <v>13092.31</v>
      </c>
      <c r="J225" s="410">
        <v>1529.62</v>
      </c>
      <c r="K225" s="410">
        <v>94</v>
      </c>
      <c r="L225" s="410">
        <v>40</v>
      </c>
      <c r="M225" s="410">
        <v>26</v>
      </c>
      <c r="N225" s="410">
        <v>3</v>
      </c>
      <c r="O225" s="409" t="s">
        <v>2804</v>
      </c>
      <c r="P225" s="409" t="s">
        <v>2805</v>
      </c>
    </row>
    <row r="226" spans="1:16" ht="45" x14ac:dyDescent="0.2">
      <c r="A226" s="404">
        <v>105</v>
      </c>
      <c r="B226" s="405" t="s">
        <v>431</v>
      </c>
      <c r="C226" s="406" t="s">
        <v>2746</v>
      </c>
      <c r="D226" s="407" t="s">
        <v>2747</v>
      </c>
      <c r="E226" s="408" t="s">
        <v>2748</v>
      </c>
      <c r="F226" s="409" t="s">
        <v>2806</v>
      </c>
      <c r="G226" s="410">
        <v>604.73</v>
      </c>
      <c r="H226" s="410">
        <v>207.12</v>
      </c>
      <c r="I226" s="410">
        <v>241.12</v>
      </c>
      <c r="J226" s="409"/>
      <c r="K226" s="409"/>
      <c r="L226" s="409"/>
      <c r="M226" s="409"/>
      <c r="N226" s="409"/>
      <c r="O226" s="409" t="s">
        <v>2807</v>
      </c>
      <c r="P226" s="409" t="s">
        <v>107</v>
      </c>
    </row>
    <row r="227" spans="1:16" ht="33.75" x14ac:dyDescent="0.2">
      <c r="A227" s="404">
        <v>106</v>
      </c>
      <c r="B227" s="405" t="s">
        <v>432</v>
      </c>
      <c r="C227" s="406" t="s">
        <v>2764</v>
      </c>
      <c r="D227" s="407" t="s">
        <v>2765</v>
      </c>
      <c r="E227" s="408" t="s">
        <v>1014</v>
      </c>
      <c r="F227" s="409" t="s">
        <v>2808</v>
      </c>
      <c r="G227" s="410">
        <v>19.399999999999999</v>
      </c>
      <c r="H227" s="409"/>
      <c r="I227" s="409"/>
      <c r="J227" s="409"/>
      <c r="K227" s="410">
        <v>74</v>
      </c>
      <c r="L227" s="409"/>
      <c r="M227" s="409"/>
      <c r="N227" s="409"/>
      <c r="O227" s="409" t="s">
        <v>107</v>
      </c>
      <c r="P227" s="409" t="s">
        <v>107</v>
      </c>
    </row>
    <row r="228" spans="1:16" ht="22.5" x14ac:dyDescent="0.2">
      <c r="A228" s="404">
        <v>107</v>
      </c>
      <c r="B228" s="405" t="s">
        <v>552</v>
      </c>
      <c r="C228" s="406" t="s">
        <v>762</v>
      </c>
      <c r="D228" s="407" t="s">
        <v>763</v>
      </c>
      <c r="E228" s="408" t="s">
        <v>424</v>
      </c>
      <c r="F228" s="409" t="s">
        <v>2809</v>
      </c>
      <c r="G228" s="410">
        <v>62.48</v>
      </c>
      <c r="H228" s="409"/>
      <c r="I228" s="409"/>
      <c r="J228" s="409"/>
      <c r="K228" s="410">
        <v>71</v>
      </c>
      <c r="L228" s="409"/>
      <c r="M228" s="409"/>
      <c r="N228" s="409"/>
      <c r="O228" s="409" t="s">
        <v>107</v>
      </c>
      <c r="P228" s="409" t="s">
        <v>107</v>
      </c>
    </row>
    <row r="229" spans="1:16" ht="22.5" x14ac:dyDescent="0.2">
      <c r="A229" s="404">
        <v>108</v>
      </c>
      <c r="B229" s="405" t="s">
        <v>555</v>
      </c>
      <c r="C229" s="406" t="s">
        <v>2800</v>
      </c>
      <c r="D229" s="407" t="s">
        <v>2801</v>
      </c>
      <c r="E229" s="408" t="s">
        <v>525</v>
      </c>
      <c r="F229" s="409" t="s">
        <v>2810</v>
      </c>
      <c r="G229" s="410">
        <v>0.2</v>
      </c>
      <c r="H229" s="409"/>
      <c r="I229" s="409"/>
      <c r="J229" s="409"/>
      <c r="K229" s="410">
        <v>2</v>
      </c>
      <c r="L229" s="409"/>
      <c r="M229" s="409"/>
      <c r="N229" s="409"/>
      <c r="O229" s="409" t="s">
        <v>107</v>
      </c>
      <c r="P229" s="409" t="s">
        <v>107</v>
      </c>
    </row>
    <row r="230" spans="1:16" ht="56.25" x14ac:dyDescent="0.2">
      <c r="A230" s="404">
        <v>109</v>
      </c>
      <c r="B230" s="405" t="s">
        <v>556</v>
      </c>
      <c r="C230" s="406" t="s">
        <v>2128</v>
      </c>
      <c r="D230" s="407" t="s">
        <v>2129</v>
      </c>
      <c r="E230" s="408" t="s">
        <v>877</v>
      </c>
      <c r="F230" s="409" t="s">
        <v>2811</v>
      </c>
      <c r="G230" s="410">
        <v>342.73</v>
      </c>
      <c r="H230" s="410">
        <v>59.21</v>
      </c>
      <c r="I230" s="410">
        <v>9.49</v>
      </c>
      <c r="J230" s="410">
        <v>0.11</v>
      </c>
      <c r="K230" s="410">
        <v>48</v>
      </c>
      <c r="L230" s="410">
        <v>8</v>
      </c>
      <c r="M230" s="410">
        <v>1</v>
      </c>
      <c r="N230" s="409"/>
      <c r="O230" s="409" t="s">
        <v>2812</v>
      </c>
      <c r="P230" s="409" t="s">
        <v>1457</v>
      </c>
    </row>
    <row r="231" spans="1:16" ht="56.25" x14ac:dyDescent="0.2">
      <c r="A231" s="404">
        <v>110</v>
      </c>
      <c r="B231" s="405" t="s">
        <v>559</v>
      </c>
      <c r="C231" s="406" t="s">
        <v>2131</v>
      </c>
      <c r="D231" s="407" t="s">
        <v>2132</v>
      </c>
      <c r="E231" s="408" t="s">
        <v>877</v>
      </c>
      <c r="F231" s="409" t="s">
        <v>2813</v>
      </c>
      <c r="G231" s="410">
        <v>350.65</v>
      </c>
      <c r="H231" s="410">
        <v>36.39</v>
      </c>
      <c r="I231" s="410">
        <v>6.28</v>
      </c>
      <c r="J231" s="410">
        <v>0.11</v>
      </c>
      <c r="K231" s="410">
        <v>25</v>
      </c>
      <c r="L231" s="410">
        <v>3</v>
      </c>
      <c r="M231" s="409"/>
      <c r="N231" s="409"/>
      <c r="O231" s="409" t="s">
        <v>2814</v>
      </c>
      <c r="P231" s="409" t="s">
        <v>1457</v>
      </c>
    </row>
    <row r="232" spans="1:16" x14ac:dyDescent="0.2">
      <c r="A232" s="646" t="s">
        <v>460</v>
      </c>
      <c r="B232" s="645"/>
      <c r="C232" s="645"/>
      <c r="D232" s="645"/>
      <c r="E232" s="645"/>
      <c r="F232" s="645"/>
      <c r="G232" s="645"/>
      <c r="H232" s="645"/>
      <c r="I232" s="645"/>
      <c r="J232" s="645"/>
      <c r="K232" s="409">
        <v>61743</v>
      </c>
      <c r="L232" s="409">
        <v>2748</v>
      </c>
      <c r="M232" s="409">
        <v>6973</v>
      </c>
      <c r="N232" s="409">
        <v>552</v>
      </c>
      <c r="O232" s="409">
        <v>290.08</v>
      </c>
      <c r="P232" s="409">
        <v>42.16</v>
      </c>
    </row>
    <row r="233" spans="1:16" x14ac:dyDescent="0.2">
      <c r="A233" s="646" t="s">
        <v>461</v>
      </c>
      <c r="B233" s="645"/>
      <c r="C233" s="645"/>
      <c r="D233" s="645"/>
      <c r="E233" s="645"/>
      <c r="F233" s="645"/>
      <c r="G233" s="645"/>
      <c r="H233" s="645"/>
      <c r="I233" s="645"/>
      <c r="J233" s="645"/>
      <c r="K233" s="409">
        <v>2965</v>
      </c>
      <c r="L233" s="409"/>
      <c r="M233" s="409"/>
      <c r="N233" s="409"/>
      <c r="O233" s="409"/>
      <c r="P233" s="409"/>
    </row>
    <row r="234" spans="1:16" x14ac:dyDescent="0.2">
      <c r="A234" s="646" t="s">
        <v>462</v>
      </c>
      <c r="B234" s="645"/>
      <c r="C234" s="645"/>
      <c r="D234" s="645"/>
      <c r="E234" s="645"/>
      <c r="F234" s="645"/>
      <c r="G234" s="645"/>
      <c r="H234" s="645"/>
      <c r="I234" s="645"/>
      <c r="J234" s="645"/>
      <c r="K234" s="409">
        <v>2081</v>
      </c>
      <c r="L234" s="409"/>
      <c r="M234" s="409"/>
      <c r="N234" s="409"/>
      <c r="O234" s="409"/>
      <c r="P234" s="409"/>
    </row>
    <row r="235" spans="1:16" x14ac:dyDescent="0.2">
      <c r="A235" s="644" t="s">
        <v>2443</v>
      </c>
      <c r="B235" s="645"/>
      <c r="C235" s="645"/>
      <c r="D235" s="645"/>
      <c r="E235" s="645"/>
      <c r="F235" s="645"/>
      <c r="G235" s="645"/>
      <c r="H235" s="645"/>
      <c r="I235" s="645"/>
      <c r="J235" s="645"/>
      <c r="K235" s="409"/>
      <c r="L235" s="409"/>
      <c r="M235" s="409"/>
      <c r="N235" s="409"/>
      <c r="O235" s="409"/>
      <c r="P235" s="409"/>
    </row>
    <row r="236" spans="1:16" x14ac:dyDescent="0.2">
      <c r="A236" s="646" t="s">
        <v>1222</v>
      </c>
      <c r="B236" s="645"/>
      <c r="C236" s="645"/>
      <c r="D236" s="645"/>
      <c r="E236" s="645"/>
      <c r="F236" s="645"/>
      <c r="G236" s="645"/>
      <c r="H236" s="645"/>
      <c r="I236" s="645"/>
      <c r="J236" s="645"/>
      <c r="K236" s="409">
        <v>51025</v>
      </c>
      <c r="L236" s="409"/>
      <c r="M236" s="409"/>
      <c r="N236" s="409"/>
      <c r="O236" s="409">
        <v>101.74</v>
      </c>
      <c r="P236" s="409">
        <v>40.76</v>
      </c>
    </row>
    <row r="237" spans="1:16" x14ac:dyDescent="0.2">
      <c r="A237" s="646" t="s">
        <v>2379</v>
      </c>
      <c r="B237" s="645"/>
      <c r="C237" s="645"/>
      <c r="D237" s="645"/>
      <c r="E237" s="645"/>
      <c r="F237" s="645"/>
      <c r="G237" s="645"/>
      <c r="H237" s="645"/>
      <c r="I237" s="645"/>
      <c r="J237" s="645"/>
      <c r="K237" s="409">
        <v>5774</v>
      </c>
      <c r="L237" s="409"/>
      <c r="M237" s="409"/>
      <c r="N237" s="409"/>
      <c r="O237" s="409">
        <v>104.67</v>
      </c>
      <c r="P237" s="409">
        <v>7.0000000000000007E-2</v>
      </c>
    </row>
    <row r="238" spans="1:16" x14ac:dyDescent="0.2">
      <c r="A238" s="646" t="s">
        <v>2444</v>
      </c>
      <c r="B238" s="645"/>
      <c r="C238" s="645"/>
      <c r="D238" s="645"/>
      <c r="E238" s="645"/>
      <c r="F238" s="645"/>
      <c r="G238" s="645"/>
      <c r="H238" s="645"/>
      <c r="I238" s="645"/>
      <c r="J238" s="645"/>
      <c r="K238" s="409">
        <v>1194</v>
      </c>
      <c r="L238" s="409"/>
      <c r="M238" s="409"/>
      <c r="N238" s="409"/>
      <c r="O238" s="409">
        <v>23.28</v>
      </c>
      <c r="P238" s="409">
        <v>1.31</v>
      </c>
    </row>
    <row r="239" spans="1:16" x14ac:dyDescent="0.2">
      <c r="A239" s="646" t="s">
        <v>1526</v>
      </c>
      <c r="B239" s="645"/>
      <c r="C239" s="645"/>
      <c r="D239" s="645"/>
      <c r="E239" s="645"/>
      <c r="F239" s="645"/>
      <c r="G239" s="645"/>
      <c r="H239" s="645"/>
      <c r="I239" s="645"/>
      <c r="J239" s="645"/>
      <c r="K239" s="409">
        <v>708</v>
      </c>
      <c r="L239" s="409"/>
      <c r="M239" s="409"/>
      <c r="N239" s="409"/>
      <c r="O239" s="409">
        <v>8.74</v>
      </c>
      <c r="P239" s="409">
        <v>0.01</v>
      </c>
    </row>
    <row r="240" spans="1:16" x14ac:dyDescent="0.2">
      <c r="A240" s="646" t="s">
        <v>465</v>
      </c>
      <c r="B240" s="645"/>
      <c r="C240" s="645"/>
      <c r="D240" s="645"/>
      <c r="E240" s="645"/>
      <c r="F240" s="645"/>
      <c r="G240" s="645"/>
      <c r="H240" s="645"/>
      <c r="I240" s="645"/>
      <c r="J240" s="645"/>
      <c r="K240" s="409">
        <v>8088</v>
      </c>
      <c r="L240" s="409"/>
      <c r="M240" s="409"/>
      <c r="N240" s="409"/>
      <c r="O240" s="409">
        <v>51.65</v>
      </c>
      <c r="P240" s="409">
        <v>0.01</v>
      </c>
    </row>
    <row r="241" spans="1:16" x14ac:dyDescent="0.2">
      <c r="A241" s="646" t="s">
        <v>346</v>
      </c>
      <c r="B241" s="645"/>
      <c r="C241" s="645"/>
      <c r="D241" s="645"/>
      <c r="E241" s="645"/>
      <c r="F241" s="645"/>
      <c r="G241" s="645"/>
      <c r="H241" s="645"/>
      <c r="I241" s="645"/>
      <c r="J241" s="645"/>
      <c r="K241" s="409">
        <v>66789</v>
      </c>
      <c r="L241" s="409"/>
      <c r="M241" s="409"/>
      <c r="N241" s="409"/>
      <c r="O241" s="409">
        <v>290.08</v>
      </c>
      <c r="P241" s="409">
        <v>42.16</v>
      </c>
    </row>
    <row r="242" spans="1:16" x14ac:dyDescent="0.2">
      <c r="A242" s="646" t="s">
        <v>466</v>
      </c>
      <c r="B242" s="645"/>
      <c r="C242" s="645"/>
      <c r="D242" s="645"/>
      <c r="E242" s="645"/>
      <c r="F242" s="645"/>
      <c r="G242" s="645"/>
      <c r="H242" s="645"/>
      <c r="I242" s="645"/>
      <c r="J242" s="645"/>
      <c r="K242" s="409"/>
      <c r="L242" s="409"/>
      <c r="M242" s="409"/>
      <c r="N242" s="409"/>
      <c r="O242" s="409"/>
      <c r="P242" s="409"/>
    </row>
    <row r="243" spans="1:16" x14ac:dyDescent="0.2">
      <c r="A243" s="646" t="s">
        <v>467</v>
      </c>
      <c r="B243" s="645"/>
      <c r="C243" s="645"/>
      <c r="D243" s="645"/>
      <c r="E243" s="645"/>
      <c r="F243" s="645"/>
      <c r="G243" s="645"/>
      <c r="H243" s="645"/>
      <c r="I243" s="645"/>
      <c r="J243" s="645"/>
      <c r="K243" s="409">
        <v>52022</v>
      </c>
      <c r="L243" s="409"/>
      <c r="M243" s="409"/>
      <c r="N243" s="409"/>
      <c r="O243" s="409"/>
      <c r="P243" s="409"/>
    </row>
    <row r="244" spans="1:16" x14ac:dyDescent="0.2">
      <c r="A244" s="646" t="s">
        <v>468</v>
      </c>
      <c r="B244" s="645"/>
      <c r="C244" s="645"/>
      <c r="D244" s="645"/>
      <c r="E244" s="645"/>
      <c r="F244" s="645"/>
      <c r="G244" s="645"/>
      <c r="H244" s="645"/>
      <c r="I244" s="645"/>
      <c r="J244" s="645"/>
      <c r="K244" s="409">
        <v>6973</v>
      </c>
      <c r="L244" s="409"/>
      <c r="M244" s="409"/>
      <c r="N244" s="409"/>
      <c r="O244" s="409"/>
      <c r="P244" s="409"/>
    </row>
    <row r="245" spans="1:16" x14ac:dyDescent="0.2">
      <c r="A245" s="646" t="s">
        <v>469</v>
      </c>
      <c r="B245" s="645"/>
      <c r="C245" s="645"/>
      <c r="D245" s="645"/>
      <c r="E245" s="645"/>
      <c r="F245" s="645"/>
      <c r="G245" s="645"/>
      <c r="H245" s="645"/>
      <c r="I245" s="645"/>
      <c r="J245" s="645"/>
      <c r="K245" s="409">
        <v>3300</v>
      </c>
      <c r="L245" s="409"/>
      <c r="M245" s="409"/>
      <c r="N245" s="409"/>
      <c r="O245" s="409"/>
      <c r="P245" s="409"/>
    </row>
    <row r="246" spans="1:16" x14ac:dyDescent="0.2">
      <c r="A246" s="646" t="s">
        <v>470</v>
      </c>
      <c r="B246" s="645"/>
      <c r="C246" s="645"/>
      <c r="D246" s="645"/>
      <c r="E246" s="645"/>
      <c r="F246" s="645"/>
      <c r="G246" s="645"/>
      <c r="H246" s="645"/>
      <c r="I246" s="645"/>
      <c r="J246" s="645"/>
      <c r="K246" s="409">
        <v>2965</v>
      </c>
      <c r="L246" s="409"/>
      <c r="M246" s="409"/>
      <c r="N246" s="409"/>
      <c r="O246" s="409"/>
      <c r="P246" s="409"/>
    </row>
    <row r="247" spans="1:16" x14ac:dyDescent="0.2">
      <c r="A247" s="646" t="s">
        <v>471</v>
      </c>
      <c r="B247" s="645"/>
      <c r="C247" s="645"/>
      <c r="D247" s="645"/>
      <c r="E247" s="645"/>
      <c r="F247" s="645"/>
      <c r="G247" s="645"/>
      <c r="H247" s="645"/>
      <c r="I247" s="645"/>
      <c r="J247" s="645"/>
      <c r="K247" s="409">
        <v>2081</v>
      </c>
      <c r="L247" s="409"/>
      <c r="M247" s="409"/>
      <c r="N247" s="409"/>
      <c r="O247" s="409"/>
      <c r="P247" s="409"/>
    </row>
    <row r="248" spans="1:16" x14ac:dyDescent="0.2">
      <c r="A248" s="644" t="s">
        <v>2445</v>
      </c>
      <c r="B248" s="645"/>
      <c r="C248" s="645"/>
      <c r="D248" s="645"/>
      <c r="E248" s="645"/>
      <c r="F248" s="645"/>
      <c r="G248" s="645"/>
      <c r="H248" s="645"/>
      <c r="I248" s="645"/>
      <c r="J248" s="645"/>
      <c r="K248" s="411">
        <v>66789</v>
      </c>
      <c r="L248" s="409"/>
      <c r="M248" s="409"/>
      <c r="N248" s="409"/>
      <c r="O248" s="411">
        <v>290.08</v>
      </c>
      <c r="P248" s="411">
        <v>42.16</v>
      </c>
    </row>
    <row r="249" spans="1:16" x14ac:dyDescent="0.2">
      <c r="A249" s="648" t="s">
        <v>345</v>
      </c>
      <c r="B249" s="649"/>
      <c r="C249" s="649"/>
      <c r="D249" s="649"/>
      <c r="E249" s="649"/>
      <c r="F249" s="649"/>
      <c r="G249" s="649"/>
      <c r="H249" s="649"/>
      <c r="I249" s="649"/>
      <c r="J249" s="649"/>
      <c r="K249" s="649"/>
      <c r="L249" s="649"/>
      <c r="M249" s="649"/>
      <c r="N249" s="649"/>
      <c r="O249" s="649"/>
      <c r="P249" s="649"/>
    </row>
    <row r="250" spans="1:16" x14ac:dyDescent="0.2">
      <c r="A250" s="646" t="s">
        <v>473</v>
      </c>
      <c r="B250" s="645"/>
      <c r="C250" s="645"/>
      <c r="D250" s="645"/>
      <c r="E250" s="645"/>
      <c r="F250" s="645"/>
      <c r="G250" s="645"/>
      <c r="H250" s="645"/>
      <c r="I250" s="645"/>
      <c r="J250" s="645"/>
      <c r="K250" s="409">
        <v>293186</v>
      </c>
      <c r="L250" s="409">
        <v>13516</v>
      </c>
      <c r="M250" s="409">
        <v>16502</v>
      </c>
      <c r="N250" s="409">
        <v>1570</v>
      </c>
      <c r="O250" s="409">
        <v>1489.4</v>
      </c>
      <c r="P250" s="409">
        <v>120.16</v>
      </c>
    </row>
    <row r="251" spans="1:16" x14ac:dyDescent="0.2">
      <c r="A251" s="646" t="s">
        <v>461</v>
      </c>
      <c r="B251" s="645"/>
      <c r="C251" s="645"/>
      <c r="D251" s="645"/>
      <c r="E251" s="645"/>
      <c r="F251" s="645"/>
      <c r="G251" s="645"/>
      <c r="H251" s="645"/>
      <c r="I251" s="645"/>
      <c r="J251" s="645"/>
      <c r="K251" s="409">
        <v>17468</v>
      </c>
      <c r="L251" s="409"/>
      <c r="M251" s="409"/>
      <c r="N251" s="409"/>
      <c r="O251" s="409"/>
      <c r="P251" s="409"/>
    </row>
    <row r="252" spans="1:16" x14ac:dyDescent="0.2">
      <c r="A252" s="646" t="s">
        <v>462</v>
      </c>
      <c r="B252" s="645"/>
      <c r="C252" s="645"/>
      <c r="D252" s="645"/>
      <c r="E252" s="645"/>
      <c r="F252" s="645"/>
      <c r="G252" s="645"/>
      <c r="H252" s="645"/>
      <c r="I252" s="645"/>
      <c r="J252" s="645"/>
      <c r="K252" s="409">
        <v>10761</v>
      </c>
      <c r="L252" s="409"/>
      <c r="M252" s="409"/>
      <c r="N252" s="409"/>
      <c r="O252" s="409"/>
      <c r="P252" s="409"/>
    </row>
    <row r="253" spans="1:16" x14ac:dyDescent="0.2">
      <c r="A253" s="644" t="s">
        <v>474</v>
      </c>
      <c r="B253" s="645"/>
      <c r="C253" s="645"/>
      <c r="D253" s="645"/>
      <c r="E253" s="645"/>
      <c r="F253" s="645"/>
      <c r="G253" s="645"/>
      <c r="H253" s="645"/>
      <c r="I253" s="645"/>
      <c r="J253" s="645"/>
      <c r="K253" s="409"/>
      <c r="L253" s="409"/>
      <c r="M253" s="409"/>
      <c r="N253" s="409"/>
      <c r="O253" s="409"/>
      <c r="P253" s="409"/>
    </row>
    <row r="254" spans="1:16" x14ac:dyDescent="0.2">
      <c r="A254" s="646" t="s">
        <v>2259</v>
      </c>
      <c r="B254" s="645"/>
      <c r="C254" s="645"/>
      <c r="D254" s="645"/>
      <c r="E254" s="645"/>
      <c r="F254" s="645"/>
      <c r="G254" s="645"/>
      <c r="H254" s="645"/>
      <c r="I254" s="645"/>
      <c r="J254" s="645"/>
      <c r="K254" s="409">
        <v>232980</v>
      </c>
      <c r="L254" s="409"/>
      <c r="M254" s="409"/>
      <c r="N254" s="409"/>
      <c r="O254" s="409">
        <v>744.17</v>
      </c>
      <c r="P254" s="409">
        <v>72.81</v>
      </c>
    </row>
    <row r="255" spans="1:16" x14ac:dyDescent="0.2">
      <c r="A255" s="646" t="s">
        <v>1224</v>
      </c>
      <c r="B255" s="645"/>
      <c r="C255" s="645"/>
      <c r="D255" s="645"/>
      <c r="E255" s="645"/>
      <c r="F255" s="645"/>
      <c r="G255" s="645"/>
      <c r="H255" s="645"/>
      <c r="I255" s="645"/>
      <c r="J255" s="645"/>
      <c r="K255" s="409">
        <v>4118</v>
      </c>
      <c r="L255" s="409"/>
      <c r="M255" s="409"/>
      <c r="N255" s="409"/>
      <c r="O255" s="409"/>
      <c r="P255" s="409"/>
    </row>
    <row r="256" spans="1:16" x14ac:dyDescent="0.2">
      <c r="A256" s="646" t="s">
        <v>2258</v>
      </c>
      <c r="B256" s="645"/>
      <c r="C256" s="645"/>
      <c r="D256" s="645"/>
      <c r="E256" s="645"/>
      <c r="F256" s="645"/>
      <c r="G256" s="645"/>
      <c r="H256" s="645"/>
      <c r="I256" s="645"/>
      <c r="J256" s="645"/>
      <c r="K256" s="409">
        <v>2433</v>
      </c>
      <c r="L256" s="409"/>
      <c r="M256" s="409"/>
      <c r="N256" s="409"/>
      <c r="O256" s="409">
        <v>141.57</v>
      </c>
      <c r="P256" s="409"/>
    </row>
    <row r="257" spans="1:16" x14ac:dyDescent="0.2">
      <c r="A257" s="646" t="s">
        <v>464</v>
      </c>
      <c r="B257" s="645"/>
      <c r="C257" s="645"/>
      <c r="D257" s="645"/>
      <c r="E257" s="645"/>
      <c r="F257" s="645"/>
      <c r="G257" s="645"/>
      <c r="H257" s="645"/>
      <c r="I257" s="645"/>
      <c r="J257" s="645"/>
      <c r="K257" s="409">
        <v>4575</v>
      </c>
      <c r="L257" s="409"/>
      <c r="M257" s="409"/>
      <c r="N257" s="409"/>
      <c r="O257" s="409">
        <v>139.66</v>
      </c>
      <c r="P257" s="409">
        <v>0.33</v>
      </c>
    </row>
    <row r="258" spans="1:16" x14ac:dyDescent="0.2">
      <c r="A258" s="646" t="s">
        <v>2379</v>
      </c>
      <c r="B258" s="645"/>
      <c r="C258" s="645"/>
      <c r="D258" s="645"/>
      <c r="E258" s="645"/>
      <c r="F258" s="645"/>
      <c r="G258" s="645"/>
      <c r="H258" s="645"/>
      <c r="I258" s="645"/>
      <c r="J258" s="645"/>
      <c r="K258" s="409">
        <v>7539</v>
      </c>
      <c r="L258" s="409"/>
      <c r="M258" s="409"/>
      <c r="N258" s="409"/>
      <c r="O258" s="409">
        <v>109.77</v>
      </c>
      <c r="P258" s="409">
        <v>0.59</v>
      </c>
    </row>
    <row r="259" spans="1:16" x14ac:dyDescent="0.2">
      <c r="A259" s="646" t="s">
        <v>2421</v>
      </c>
      <c r="B259" s="645"/>
      <c r="C259" s="645"/>
      <c r="D259" s="645"/>
      <c r="E259" s="645"/>
      <c r="F259" s="645"/>
      <c r="G259" s="645"/>
      <c r="H259" s="645"/>
      <c r="I259" s="645"/>
      <c r="J259" s="645"/>
      <c r="K259" s="409">
        <v>393</v>
      </c>
      <c r="L259" s="409"/>
      <c r="M259" s="409"/>
      <c r="N259" s="409"/>
      <c r="O259" s="409"/>
      <c r="P259" s="409">
        <v>4.34</v>
      </c>
    </row>
    <row r="260" spans="1:16" x14ac:dyDescent="0.2">
      <c r="A260" s="646" t="s">
        <v>2731</v>
      </c>
      <c r="B260" s="645"/>
      <c r="C260" s="645"/>
      <c r="D260" s="645"/>
      <c r="E260" s="645"/>
      <c r="F260" s="645"/>
      <c r="G260" s="645"/>
      <c r="H260" s="645"/>
      <c r="I260" s="645"/>
      <c r="J260" s="645"/>
      <c r="K260" s="409">
        <v>8362</v>
      </c>
      <c r="L260" s="409"/>
      <c r="M260" s="409"/>
      <c r="N260" s="409"/>
      <c r="O260" s="409">
        <v>168.82</v>
      </c>
      <c r="P260" s="409"/>
    </row>
    <row r="261" spans="1:16" x14ac:dyDescent="0.2">
      <c r="A261" s="646" t="s">
        <v>1222</v>
      </c>
      <c r="B261" s="645"/>
      <c r="C261" s="645"/>
      <c r="D261" s="645"/>
      <c r="E261" s="645"/>
      <c r="F261" s="645"/>
      <c r="G261" s="645"/>
      <c r="H261" s="645"/>
      <c r="I261" s="645"/>
      <c r="J261" s="645"/>
      <c r="K261" s="409">
        <v>51025</v>
      </c>
      <c r="L261" s="409"/>
      <c r="M261" s="409"/>
      <c r="N261" s="409"/>
      <c r="O261" s="409">
        <v>101.74</v>
      </c>
      <c r="P261" s="409">
        <v>40.76</v>
      </c>
    </row>
    <row r="262" spans="1:16" x14ac:dyDescent="0.2">
      <c r="A262" s="646" t="s">
        <v>2444</v>
      </c>
      <c r="B262" s="645"/>
      <c r="C262" s="645"/>
      <c r="D262" s="645"/>
      <c r="E262" s="645"/>
      <c r="F262" s="645"/>
      <c r="G262" s="645"/>
      <c r="H262" s="645"/>
      <c r="I262" s="645"/>
      <c r="J262" s="645"/>
      <c r="K262" s="409">
        <v>1194</v>
      </c>
      <c r="L262" s="409"/>
      <c r="M262" s="409"/>
      <c r="N262" s="409"/>
      <c r="O262" s="409">
        <v>23.28</v>
      </c>
      <c r="P262" s="409">
        <v>1.31</v>
      </c>
    </row>
    <row r="263" spans="1:16" x14ac:dyDescent="0.2">
      <c r="A263" s="646" t="s">
        <v>1526</v>
      </c>
      <c r="B263" s="645"/>
      <c r="C263" s="645"/>
      <c r="D263" s="645"/>
      <c r="E263" s="645"/>
      <c r="F263" s="645"/>
      <c r="G263" s="645"/>
      <c r="H263" s="645"/>
      <c r="I263" s="645"/>
      <c r="J263" s="645"/>
      <c r="K263" s="409">
        <v>708</v>
      </c>
      <c r="L263" s="409"/>
      <c r="M263" s="409"/>
      <c r="N263" s="409"/>
      <c r="O263" s="409">
        <v>8.74</v>
      </c>
      <c r="P263" s="409">
        <v>0.01</v>
      </c>
    </row>
    <row r="264" spans="1:16" x14ac:dyDescent="0.2">
      <c r="A264" s="646" t="s">
        <v>465</v>
      </c>
      <c r="B264" s="645"/>
      <c r="C264" s="645"/>
      <c r="D264" s="645"/>
      <c r="E264" s="645"/>
      <c r="F264" s="645"/>
      <c r="G264" s="645"/>
      <c r="H264" s="645"/>
      <c r="I264" s="645"/>
      <c r="J264" s="645"/>
      <c r="K264" s="409">
        <v>8088</v>
      </c>
      <c r="L264" s="409"/>
      <c r="M264" s="409"/>
      <c r="N264" s="409"/>
      <c r="O264" s="409">
        <v>51.65</v>
      </c>
      <c r="P264" s="409">
        <v>0.01</v>
      </c>
    </row>
    <row r="265" spans="1:16" x14ac:dyDescent="0.2">
      <c r="A265" s="646" t="s">
        <v>346</v>
      </c>
      <c r="B265" s="645"/>
      <c r="C265" s="645"/>
      <c r="D265" s="645"/>
      <c r="E265" s="645"/>
      <c r="F265" s="645"/>
      <c r="G265" s="645"/>
      <c r="H265" s="645"/>
      <c r="I265" s="645"/>
      <c r="J265" s="645"/>
      <c r="K265" s="409">
        <v>321415</v>
      </c>
      <c r="L265" s="409"/>
      <c r="M265" s="409"/>
      <c r="N265" s="409"/>
      <c r="O265" s="409">
        <v>1489.4</v>
      </c>
      <c r="P265" s="409">
        <v>120.16</v>
      </c>
    </row>
    <row r="266" spans="1:16" x14ac:dyDescent="0.2">
      <c r="A266" s="646" t="s">
        <v>466</v>
      </c>
      <c r="B266" s="645"/>
      <c r="C266" s="645"/>
      <c r="D266" s="645"/>
      <c r="E266" s="645"/>
      <c r="F266" s="645"/>
      <c r="G266" s="645"/>
      <c r="H266" s="645"/>
      <c r="I266" s="645"/>
      <c r="J266" s="645"/>
      <c r="K266" s="409"/>
      <c r="L266" s="409"/>
      <c r="M266" s="409"/>
      <c r="N266" s="409"/>
      <c r="O266" s="409"/>
      <c r="P266" s="409"/>
    </row>
    <row r="267" spans="1:16" x14ac:dyDescent="0.2">
      <c r="A267" s="646" t="s">
        <v>467</v>
      </c>
      <c r="B267" s="645"/>
      <c r="C267" s="645"/>
      <c r="D267" s="645"/>
      <c r="E267" s="645"/>
      <c r="F267" s="645"/>
      <c r="G267" s="645"/>
      <c r="H267" s="645"/>
      <c r="I267" s="645"/>
      <c r="J267" s="645"/>
      <c r="K267" s="409">
        <v>263168</v>
      </c>
      <c r="L267" s="409"/>
      <c r="M267" s="409"/>
      <c r="N267" s="409"/>
      <c r="O267" s="409"/>
      <c r="P267" s="409"/>
    </row>
    <row r="268" spans="1:16" x14ac:dyDescent="0.2">
      <c r="A268" s="646" t="s">
        <v>468</v>
      </c>
      <c r="B268" s="645"/>
      <c r="C268" s="645"/>
      <c r="D268" s="645"/>
      <c r="E268" s="645"/>
      <c r="F268" s="645"/>
      <c r="G268" s="645"/>
      <c r="H268" s="645"/>
      <c r="I268" s="645"/>
      <c r="J268" s="645"/>
      <c r="K268" s="409">
        <v>16502</v>
      </c>
      <c r="L268" s="409"/>
      <c r="M268" s="409"/>
      <c r="N268" s="409"/>
      <c r="O268" s="409"/>
      <c r="P268" s="409"/>
    </row>
    <row r="269" spans="1:16" x14ac:dyDescent="0.2">
      <c r="A269" s="646" t="s">
        <v>469</v>
      </c>
      <c r="B269" s="645"/>
      <c r="C269" s="645"/>
      <c r="D269" s="645"/>
      <c r="E269" s="645"/>
      <c r="F269" s="645"/>
      <c r="G269" s="645"/>
      <c r="H269" s="645"/>
      <c r="I269" s="645"/>
      <c r="J269" s="645"/>
      <c r="K269" s="409">
        <v>15086</v>
      </c>
      <c r="L269" s="409"/>
      <c r="M269" s="409"/>
      <c r="N269" s="409"/>
      <c r="O269" s="409"/>
      <c r="P269" s="409"/>
    </row>
    <row r="270" spans="1:16" x14ac:dyDescent="0.2">
      <c r="A270" s="646" t="s">
        <v>470</v>
      </c>
      <c r="B270" s="645"/>
      <c r="C270" s="645"/>
      <c r="D270" s="645"/>
      <c r="E270" s="645"/>
      <c r="F270" s="645"/>
      <c r="G270" s="645"/>
      <c r="H270" s="645"/>
      <c r="I270" s="645"/>
      <c r="J270" s="645"/>
      <c r="K270" s="409">
        <v>17468</v>
      </c>
      <c r="L270" s="409"/>
      <c r="M270" s="409"/>
      <c r="N270" s="409"/>
      <c r="O270" s="409"/>
      <c r="P270" s="409"/>
    </row>
    <row r="271" spans="1:16" x14ac:dyDescent="0.2">
      <c r="A271" s="646" t="s">
        <v>471</v>
      </c>
      <c r="B271" s="645"/>
      <c r="C271" s="645"/>
      <c r="D271" s="645"/>
      <c r="E271" s="645"/>
      <c r="F271" s="645"/>
      <c r="G271" s="645"/>
      <c r="H271" s="645"/>
      <c r="I271" s="645"/>
      <c r="J271" s="645"/>
      <c r="K271" s="409">
        <v>10761</v>
      </c>
      <c r="L271" s="409"/>
      <c r="M271" s="409"/>
      <c r="N271" s="409"/>
      <c r="O271" s="409"/>
      <c r="P271" s="409"/>
    </row>
    <row r="272" spans="1:16" x14ac:dyDescent="0.2">
      <c r="A272" s="646" t="str">
        <f>'кс2-25..'!A158:J158</f>
        <v xml:space="preserve">  Всего с учетом "Объекты образования - школы СМР=6,96"</v>
      </c>
      <c r="B272" s="645"/>
      <c r="C272" s="645"/>
      <c r="D272" s="645"/>
      <c r="E272" s="645"/>
      <c r="F272" s="645"/>
      <c r="G272" s="645"/>
      <c r="H272" s="645"/>
      <c r="I272" s="645"/>
      <c r="J272" s="645"/>
      <c r="K272" s="409">
        <v>2237048</v>
      </c>
      <c r="L272" s="409"/>
      <c r="M272" s="409"/>
      <c r="N272" s="409"/>
      <c r="O272" s="409"/>
      <c r="P272" s="409"/>
    </row>
    <row r="273" spans="1:16" x14ac:dyDescent="0.2">
      <c r="A273" s="646" t="s">
        <v>348</v>
      </c>
      <c r="B273" s="645"/>
      <c r="C273" s="645"/>
      <c r="D273" s="645"/>
      <c r="E273" s="645"/>
      <c r="F273" s="645"/>
      <c r="G273" s="645"/>
      <c r="H273" s="645"/>
      <c r="I273" s="645"/>
      <c r="J273" s="645"/>
      <c r="K273" s="61">
        <f>ROUND(K272*1.1532377,2)</f>
        <v>2579848.09</v>
      </c>
      <c r="L273" s="409"/>
      <c r="M273" s="409"/>
      <c r="N273" s="409"/>
      <c r="O273" s="409"/>
      <c r="P273" s="409"/>
    </row>
    <row r="274" spans="1:16" x14ac:dyDescent="0.2">
      <c r="A274" s="646" t="s">
        <v>349</v>
      </c>
      <c r="B274" s="645"/>
      <c r="C274" s="645"/>
      <c r="D274" s="645"/>
      <c r="E274" s="645"/>
      <c r="F274" s="645"/>
      <c r="G274" s="645"/>
      <c r="H274" s="645"/>
      <c r="I274" s="645"/>
      <c r="J274" s="645"/>
      <c r="K274" s="61">
        <f>ROUND(K273*0.845,2)</f>
        <v>2179971.64</v>
      </c>
      <c r="L274" s="409"/>
      <c r="M274" s="409"/>
      <c r="N274" s="409"/>
      <c r="O274" s="409"/>
      <c r="P274" s="409"/>
    </row>
    <row r="275" spans="1:16" ht="12.75" customHeight="1" x14ac:dyDescent="0.2">
      <c r="A275" s="644" t="s">
        <v>48</v>
      </c>
      <c r="B275" s="645"/>
      <c r="C275" s="645"/>
      <c r="D275" s="645"/>
      <c r="E275" s="645"/>
      <c r="F275" s="645"/>
      <c r="G275" s="645"/>
      <c r="H275" s="645"/>
      <c r="I275" s="645"/>
      <c r="J275" s="645"/>
      <c r="K275" s="61">
        <f>ROUND(K274*0.2,2)</f>
        <v>435994.33</v>
      </c>
      <c r="L275" s="409"/>
      <c r="M275" s="409"/>
      <c r="N275" s="409"/>
      <c r="O275" s="409"/>
      <c r="P275" s="409"/>
    </row>
    <row r="276" spans="1:16" ht="12.75" customHeight="1" x14ac:dyDescent="0.2">
      <c r="A276" s="644" t="s">
        <v>514</v>
      </c>
      <c r="B276" s="645"/>
      <c r="C276" s="645"/>
      <c r="D276" s="645"/>
      <c r="E276" s="645"/>
      <c r="F276" s="645"/>
      <c r="G276" s="645"/>
      <c r="H276" s="645"/>
      <c r="I276" s="645"/>
      <c r="J276" s="645"/>
      <c r="K276" s="61">
        <f>K274+K275</f>
        <v>2615965.9700000002</v>
      </c>
      <c r="L276" s="409"/>
      <c r="M276" s="409"/>
      <c r="N276" s="409"/>
      <c r="O276" s="409"/>
      <c r="P276" s="409"/>
    </row>
    <row r="279" spans="1:16" x14ac:dyDescent="0.2">
      <c r="B279" s="122" t="s">
        <v>506</v>
      </c>
      <c r="C279" s="123"/>
      <c r="D279" s="124"/>
      <c r="E279" s="366"/>
      <c r="F279" s="366"/>
      <c r="G279" s="366"/>
      <c r="H279" s="366"/>
      <c r="I279" s="366"/>
      <c r="J279" s="366"/>
      <c r="K279" s="366"/>
      <c r="L279" s="366"/>
      <c r="M279" s="366"/>
    </row>
    <row r="280" spans="1:16" x14ac:dyDescent="0.2">
      <c r="B280" s="122"/>
      <c r="C280" s="123"/>
      <c r="D280" s="124"/>
      <c r="E280" s="366"/>
      <c r="F280" s="366"/>
      <c r="G280" s="366"/>
      <c r="H280" s="366"/>
      <c r="I280" s="366"/>
      <c r="J280" s="366"/>
      <c r="K280" s="366"/>
      <c r="L280" s="366"/>
      <c r="M280" s="366"/>
    </row>
    <row r="281" spans="1:16" x14ac:dyDescent="0.2">
      <c r="B281" s="122" t="s">
        <v>505</v>
      </c>
      <c r="C281" s="123"/>
      <c r="D281" s="124"/>
      <c r="E281" s="366"/>
      <c r="F281" s="366"/>
      <c r="G281" s="366"/>
      <c r="H281" s="366"/>
      <c r="I281" s="366"/>
      <c r="J281" s="366"/>
      <c r="K281" s="366"/>
      <c r="L281" s="366"/>
      <c r="M281" s="366"/>
    </row>
    <row r="287" spans="1:16" x14ac:dyDescent="0.2">
      <c r="A287" s="642" t="s">
        <v>2496</v>
      </c>
      <c r="B287" s="641"/>
      <c r="C287" s="641"/>
      <c r="D287" s="641"/>
      <c r="E287" s="641"/>
      <c r="F287" s="641"/>
      <c r="G287" s="641"/>
      <c r="H287" s="641"/>
      <c r="I287" s="641"/>
      <c r="J287" s="641"/>
      <c r="K287" s="641"/>
      <c r="L287" s="641"/>
      <c r="M287" s="641"/>
      <c r="N287" s="641"/>
      <c r="O287" s="641"/>
      <c r="P287" s="641"/>
    </row>
    <row r="288" spans="1:16" x14ac:dyDescent="0.2">
      <c r="A288" s="640" t="s">
        <v>1696</v>
      </c>
      <c r="B288" s="641"/>
      <c r="C288" s="641"/>
      <c r="D288" s="641"/>
      <c r="E288" s="641"/>
      <c r="F288" s="641"/>
      <c r="G288" s="641"/>
      <c r="H288" s="641"/>
      <c r="I288" s="641"/>
      <c r="J288" s="641"/>
      <c r="K288" s="641"/>
      <c r="L288" s="641"/>
      <c r="M288" s="641"/>
      <c r="N288" s="641"/>
      <c r="O288" s="641"/>
      <c r="P288" s="641"/>
    </row>
    <row r="290" spans="1:16" x14ac:dyDescent="0.2">
      <c r="A290" s="642" t="s">
        <v>2495</v>
      </c>
      <c r="B290" s="641"/>
      <c r="C290" s="641"/>
      <c r="D290" s="641"/>
      <c r="E290" s="641"/>
      <c r="F290" s="641"/>
      <c r="G290" s="641"/>
      <c r="H290" s="641"/>
      <c r="I290" s="641"/>
      <c r="J290" s="641"/>
      <c r="K290" s="641"/>
      <c r="L290" s="641"/>
      <c r="M290" s="641"/>
      <c r="N290" s="641"/>
      <c r="O290" s="641"/>
      <c r="P290" s="641"/>
    </row>
    <row r="293" spans="1:16" x14ac:dyDescent="0.2">
      <c r="A293" s="642" t="s">
        <v>2497</v>
      </c>
      <c r="B293" s="641"/>
      <c r="C293" s="641"/>
      <c r="D293" s="641"/>
      <c r="E293" s="641"/>
      <c r="F293" s="641"/>
      <c r="G293" s="641"/>
      <c r="H293" s="641"/>
      <c r="I293" s="641"/>
      <c r="J293" s="641"/>
      <c r="K293" s="641"/>
      <c r="L293" s="641"/>
      <c r="M293" s="641"/>
      <c r="N293" s="641"/>
      <c r="O293" s="641"/>
      <c r="P293" s="641"/>
    </row>
    <row r="294" spans="1:16" x14ac:dyDescent="0.2">
      <c r="A294" s="640" t="s">
        <v>1696</v>
      </c>
      <c r="B294" s="641"/>
      <c r="C294" s="641"/>
      <c r="D294" s="641"/>
      <c r="E294" s="641"/>
      <c r="F294" s="641"/>
      <c r="G294" s="641"/>
      <c r="H294" s="641"/>
      <c r="I294" s="641"/>
      <c r="J294" s="641"/>
      <c r="K294" s="641"/>
      <c r="L294" s="641"/>
      <c r="M294" s="641"/>
      <c r="N294" s="641"/>
      <c r="O294" s="641"/>
      <c r="P294" s="641"/>
    </row>
    <row r="296" spans="1:16" x14ac:dyDescent="0.2">
      <c r="A296" s="642" t="s">
        <v>1697</v>
      </c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</row>
    <row r="297" spans="1:16" x14ac:dyDescent="0.2">
      <c r="A297" s="640" t="s">
        <v>1696</v>
      </c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641"/>
    </row>
    <row r="299" spans="1:16" x14ac:dyDescent="0.2">
      <c r="A299" s="642" t="s">
        <v>1698</v>
      </c>
      <c r="B299" s="641"/>
      <c r="C299" s="641"/>
      <c r="D299" s="641"/>
      <c r="E299" s="641"/>
      <c r="F299" s="641"/>
      <c r="G299" s="641"/>
      <c r="H299" s="641"/>
      <c r="I299" s="641"/>
      <c r="J299" s="641"/>
      <c r="K299" s="641"/>
      <c r="L299" s="641"/>
      <c r="M299" s="641"/>
      <c r="N299" s="641"/>
      <c r="O299" s="641"/>
      <c r="P299" s="641"/>
    </row>
    <row r="300" spans="1:16" x14ac:dyDescent="0.2">
      <c r="A300" s="640" t="s">
        <v>1696</v>
      </c>
      <c r="B300" s="641"/>
      <c r="C300" s="641"/>
      <c r="D300" s="641"/>
      <c r="E300" s="641"/>
      <c r="F300" s="641"/>
      <c r="G300" s="641"/>
      <c r="H300" s="641"/>
      <c r="I300" s="641"/>
      <c r="J300" s="641"/>
      <c r="K300" s="641"/>
      <c r="L300" s="641"/>
      <c r="M300" s="641"/>
      <c r="N300" s="641"/>
      <c r="O300" s="641"/>
      <c r="P300" s="641"/>
    </row>
  </sheetData>
  <mergeCells count="192">
    <mergeCell ref="B8:K8"/>
    <mergeCell ref="M8:P8"/>
    <mergeCell ref="M9:P9"/>
    <mergeCell ref="M10:P10"/>
    <mergeCell ref="M11:P11"/>
    <mergeCell ref="M12:P12"/>
    <mergeCell ref="B10:G12"/>
    <mergeCell ref="M4:P4"/>
    <mergeCell ref="M5:P5"/>
    <mergeCell ref="B6:K6"/>
    <mergeCell ref="M6:P6"/>
    <mergeCell ref="B7:K7"/>
    <mergeCell ref="M7:P7"/>
    <mergeCell ref="I18:J18"/>
    <mergeCell ref="K18:L18"/>
    <mergeCell ref="M18:N18"/>
    <mergeCell ref="O18:P18"/>
    <mergeCell ref="B23:P23"/>
    <mergeCell ref="M13:P13"/>
    <mergeCell ref="M14:P14"/>
    <mergeCell ref="I16:J17"/>
    <mergeCell ref="K16:L17"/>
    <mergeCell ref="M16:P16"/>
    <mergeCell ref="M17:N17"/>
    <mergeCell ref="O17:P17"/>
    <mergeCell ref="J27:J28"/>
    <mergeCell ref="L27:L28"/>
    <mergeCell ref="M27:M28"/>
    <mergeCell ref="N27:N28"/>
    <mergeCell ref="A30:P30"/>
    <mergeCell ref="A41:J41"/>
    <mergeCell ref="K25:N25"/>
    <mergeCell ref="O25:O28"/>
    <mergeCell ref="P25:P28"/>
    <mergeCell ref="A26:A28"/>
    <mergeCell ref="B26:B28"/>
    <mergeCell ref="G26:G28"/>
    <mergeCell ref="H26:J26"/>
    <mergeCell ref="K26:K28"/>
    <mergeCell ref="L26:N26"/>
    <mergeCell ref="H27:H28"/>
    <mergeCell ref="A25:B25"/>
    <mergeCell ref="C25:C28"/>
    <mergeCell ref="D25:D28"/>
    <mergeCell ref="E25:E28"/>
    <mergeCell ref="F25:F28"/>
    <mergeCell ref="G25:J25"/>
    <mergeCell ref="I27:I28"/>
    <mergeCell ref="A48:J48"/>
    <mergeCell ref="A49:J49"/>
    <mergeCell ref="A50:J50"/>
    <mergeCell ref="A51:J51"/>
    <mergeCell ref="A52:J52"/>
    <mergeCell ref="A53:J53"/>
    <mergeCell ref="A42:J42"/>
    <mergeCell ref="A43:J43"/>
    <mergeCell ref="A44:J44"/>
    <mergeCell ref="A45:J45"/>
    <mergeCell ref="A46:J46"/>
    <mergeCell ref="A47:J47"/>
    <mergeCell ref="A68:J68"/>
    <mergeCell ref="A69:J69"/>
    <mergeCell ref="A70:J70"/>
    <mergeCell ref="A71:J71"/>
    <mergeCell ref="A72:J72"/>
    <mergeCell ref="A73:J73"/>
    <mergeCell ref="A54:P54"/>
    <mergeCell ref="A63:J63"/>
    <mergeCell ref="A64:J64"/>
    <mergeCell ref="A65:J65"/>
    <mergeCell ref="A66:J66"/>
    <mergeCell ref="A67:J67"/>
    <mergeCell ref="A96:J96"/>
    <mergeCell ref="A97:J97"/>
    <mergeCell ref="A98:J98"/>
    <mergeCell ref="A99:J99"/>
    <mergeCell ref="A100:J100"/>
    <mergeCell ref="A101:J101"/>
    <mergeCell ref="A74:J74"/>
    <mergeCell ref="A75:J75"/>
    <mergeCell ref="A76:P76"/>
    <mergeCell ref="A93:J93"/>
    <mergeCell ref="A94:J94"/>
    <mergeCell ref="A95:J95"/>
    <mergeCell ref="A119:J119"/>
    <mergeCell ref="A120:J120"/>
    <mergeCell ref="A121:J121"/>
    <mergeCell ref="A122:J122"/>
    <mergeCell ref="A123:J123"/>
    <mergeCell ref="A124:J124"/>
    <mergeCell ref="A102:J102"/>
    <mergeCell ref="A103:J103"/>
    <mergeCell ref="A104:J104"/>
    <mergeCell ref="A105:J105"/>
    <mergeCell ref="A106:J106"/>
    <mergeCell ref="A107:P107"/>
    <mergeCell ref="A131:J131"/>
    <mergeCell ref="A132:J132"/>
    <mergeCell ref="A133:J133"/>
    <mergeCell ref="A134:J134"/>
    <mergeCell ref="A135:P135"/>
    <mergeCell ref="A148:J148"/>
    <mergeCell ref="A125:J125"/>
    <mergeCell ref="A126:J126"/>
    <mergeCell ref="A127:J127"/>
    <mergeCell ref="A128:J128"/>
    <mergeCell ref="A129:J129"/>
    <mergeCell ref="A130:J130"/>
    <mergeCell ref="A155:J155"/>
    <mergeCell ref="A156:J156"/>
    <mergeCell ref="A157:J157"/>
    <mergeCell ref="A158:J158"/>
    <mergeCell ref="A159:J159"/>
    <mergeCell ref="A160:J160"/>
    <mergeCell ref="A149:J149"/>
    <mergeCell ref="A150:J150"/>
    <mergeCell ref="A151:J151"/>
    <mergeCell ref="A152:J152"/>
    <mergeCell ref="A153:J153"/>
    <mergeCell ref="A154:J154"/>
    <mergeCell ref="A168:J168"/>
    <mergeCell ref="A169:J169"/>
    <mergeCell ref="A170:J170"/>
    <mergeCell ref="A171:J171"/>
    <mergeCell ref="A172:J172"/>
    <mergeCell ref="A173:J173"/>
    <mergeCell ref="A161:J161"/>
    <mergeCell ref="A162:J162"/>
    <mergeCell ref="A163:J163"/>
    <mergeCell ref="A164:P164"/>
    <mergeCell ref="A166:J166"/>
    <mergeCell ref="A167:J167"/>
    <mergeCell ref="A232:J232"/>
    <mergeCell ref="A233:J233"/>
    <mergeCell ref="A234:J234"/>
    <mergeCell ref="A235:J235"/>
    <mergeCell ref="A236:J236"/>
    <mergeCell ref="A237:J237"/>
    <mergeCell ref="A174:J174"/>
    <mergeCell ref="A175:J175"/>
    <mergeCell ref="A176:J176"/>
    <mergeCell ref="A177:J177"/>
    <mergeCell ref="A178:P178"/>
    <mergeCell ref="A179:P179"/>
    <mergeCell ref="A244:J244"/>
    <mergeCell ref="A245:J245"/>
    <mergeCell ref="A246:J246"/>
    <mergeCell ref="A247:J247"/>
    <mergeCell ref="A248:J248"/>
    <mergeCell ref="A249:P249"/>
    <mergeCell ref="A238:J238"/>
    <mergeCell ref="A239:J239"/>
    <mergeCell ref="A240:J240"/>
    <mergeCell ref="A241:J241"/>
    <mergeCell ref="A242:J242"/>
    <mergeCell ref="A243:J243"/>
    <mergeCell ref="A256:J256"/>
    <mergeCell ref="A257:J257"/>
    <mergeCell ref="A258:J258"/>
    <mergeCell ref="A259:J259"/>
    <mergeCell ref="A260:J260"/>
    <mergeCell ref="A261:J261"/>
    <mergeCell ref="A250:J250"/>
    <mergeCell ref="A251:J251"/>
    <mergeCell ref="A252:J252"/>
    <mergeCell ref="A253:J253"/>
    <mergeCell ref="A254:J254"/>
    <mergeCell ref="A255:J255"/>
    <mergeCell ref="A268:J268"/>
    <mergeCell ref="A269:J269"/>
    <mergeCell ref="A270:J270"/>
    <mergeCell ref="A271:J271"/>
    <mergeCell ref="A272:J272"/>
    <mergeCell ref="A273:J273"/>
    <mergeCell ref="A262:J262"/>
    <mergeCell ref="A263:J263"/>
    <mergeCell ref="A264:J264"/>
    <mergeCell ref="A265:J265"/>
    <mergeCell ref="A266:J266"/>
    <mergeCell ref="A267:J267"/>
    <mergeCell ref="A274:J274"/>
    <mergeCell ref="A275:J275"/>
    <mergeCell ref="A276:J276"/>
    <mergeCell ref="A293:P293"/>
    <mergeCell ref="A294:P294"/>
    <mergeCell ref="A296:P296"/>
    <mergeCell ref="A297:P297"/>
    <mergeCell ref="A299:P299"/>
    <mergeCell ref="A300:P300"/>
    <mergeCell ref="A287:P287"/>
    <mergeCell ref="A288:P288"/>
    <mergeCell ref="A290:P290"/>
  </mergeCells>
  <pageMargins left="0.19685039370078741" right="0.19685039370078741" top="0.39370078740157483" bottom="0.39370078740157483" header="0.19685039370078741" footer="0.19685039370078741"/>
  <pageSetup paperSize="9" scale="89" fitToHeight="10000" orientation="landscape" r:id="rId1"/>
  <headerFooter alignWithMargins="0">
    <oddHeader>&amp;LГРАНД-Смета 2020</oddHeader>
    <oddFooter>&amp;RСтраница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0"/>
  <sheetViews>
    <sheetView view="pageBreakPreview" topLeftCell="A18" zoomScaleNormal="100" zoomScaleSheetLayoutView="100" workbookViewId="0">
      <selection activeCell="I27" sqref="I27"/>
    </sheetView>
  </sheetViews>
  <sheetFormatPr defaultColWidth="8.5703125" defaultRowHeight="15" x14ac:dyDescent="0.25"/>
  <cols>
    <col min="1" max="1" width="8.5703125" style="69" customWidth="1"/>
    <col min="2" max="2" width="9.140625" style="69" customWidth="1"/>
    <col min="3" max="3" width="32.140625" style="69" customWidth="1"/>
    <col min="4" max="4" width="9.140625" style="69" customWidth="1"/>
    <col min="5" max="5" width="14.28515625" style="69" customWidth="1"/>
    <col min="6" max="6" width="13.42578125" style="69" customWidth="1"/>
    <col min="7" max="7" width="22.85546875" style="69" customWidth="1"/>
    <col min="8" max="8" width="16.85546875" style="69" customWidth="1"/>
    <col min="9" max="9" width="14.5703125" style="69" bestFit="1" customWidth="1"/>
    <col min="10" max="10" width="12.42578125" style="69" customWidth="1"/>
    <col min="11" max="11" width="13.42578125" style="69" customWidth="1"/>
    <col min="12" max="255" width="9.140625" style="69" customWidth="1"/>
    <col min="256" max="16384" width="8.5703125" style="69"/>
  </cols>
  <sheetData>
    <row r="1" spans="1:7" x14ac:dyDescent="0.25">
      <c r="E1" s="70" t="s">
        <v>475</v>
      </c>
    </row>
    <row r="2" spans="1:7" x14ac:dyDescent="0.25">
      <c r="E2" s="70" t="s">
        <v>476</v>
      </c>
    </row>
    <row r="3" spans="1:7" x14ac:dyDescent="0.25">
      <c r="E3" s="70" t="s">
        <v>477</v>
      </c>
    </row>
    <row r="4" spans="1:7" x14ac:dyDescent="0.25">
      <c r="G4" s="71" t="s">
        <v>53</v>
      </c>
    </row>
    <row r="5" spans="1:7" x14ac:dyDescent="0.25">
      <c r="E5" s="700" t="s">
        <v>54</v>
      </c>
      <c r="F5" s="701"/>
      <c r="G5" s="72" t="s">
        <v>55</v>
      </c>
    </row>
    <row r="6" spans="1:7" x14ac:dyDescent="0.25">
      <c r="A6" s="73" t="s">
        <v>478</v>
      </c>
      <c r="B6" s="74"/>
      <c r="C6" s="73"/>
      <c r="D6" s="73"/>
      <c r="E6" s="73"/>
      <c r="F6" s="75"/>
      <c r="G6" s="76"/>
    </row>
    <row r="7" spans="1:7" s="78" customFormat="1" ht="55.5" customHeight="1" x14ac:dyDescent="0.2">
      <c r="A7" s="702" t="str">
        <f>'КС2-2.'!B7</f>
        <v>Заказчик (Генподрядчик) - Муниципальное бюджетное общеобразовательное учреждение Арефинская средняя общеобразовательная школа  Адрес: 606152, Нижегородская область, Вачский район, с. Арефино, ул. Пестрякова, д. 51  ИНН 5208000986  КПП 520801001  Телефон/ факс: 8(831-73) 77-1-22</v>
      </c>
      <c r="B7" s="702"/>
      <c r="C7" s="702"/>
      <c r="D7" s="702"/>
      <c r="E7" s="702"/>
      <c r="F7" s="702"/>
      <c r="G7" s="77" t="str">
        <f>'[2]КС-2'!J7</f>
        <v>01923161</v>
      </c>
    </row>
    <row r="8" spans="1:7" s="78" customFormat="1" ht="69.75" customHeight="1" x14ac:dyDescent="0.2">
      <c r="A8" s="702" t="str">
        <f>'КС2-2.'!B8</f>
        <v xml:space="preserve">Подрядчик (Субподрядчик) - ООО «ПСК-КАПИТАЛ» Адрес: РФ, 606443, Нижегородская область, г. Бор, ул. Преображенская (Паново ж/р), дом 11Б ИНН: 5246050321    КПП  524601001 ОГРН: 1175275000768  Тел: +7(908)2310022  E-mail: regionali@mail.ru
</v>
      </c>
      <c r="B8" s="702"/>
      <c r="C8" s="702"/>
      <c r="D8" s="702"/>
      <c r="E8" s="702"/>
      <c r="F8" s="702"/>
      <c r="G8" s="77" t="str">
        <f>'[2]КС-2'!J8</f>
        <v>0129455504.</v>
      </c>
    </row>
    <row r="9" spans="1:7" s="80" customFormat="1" ht="22.5" customHeight="1" x14ac:dyDescent="0.2">
      <c r="A9" s="703" t="s">
        <v>479</v>
      </c>
      <c r="B9" s="703"/>
      <c r="C9" s="703"/>
      <c r="D9" s="703"/>
      <c r="E9" s="703"/>
      <c r="F9" s="704"/>
      <c r="G9" s="79"/>
    </row>
    <row r="10" spans="1:7" s="80" customFormat="1" ht="36" customHeight="1" x14ac:dyDescent="0.2">
      <c r="A10" s="703" t="str">
        <f>'КС2-2.'!B10</f>
        <v xml:space="preserve">Объект - Выполнение работ по объекту: "Капитальный ремонт здания МБОУ Арефинская СОШ по адресу: Нижегородская область, Вачский район, с. Арефино, ул. Пестрякова, д. 51» </v>
      </c>
      <c r="B10" s="703"/>
      <c r="C10" s="703"/>
      <c r="D10" s="703"/>
      <c r="E10" s="703"/>
      <c r="F10" s="703"/>
      <c r="G10" s="81"/>
    </row>
    <row r="11" spans="1:7" ht="25.5" customHeight="1" x14ac:dyDescent="0.25">
      <c r="A11" s="699"/>
      <c r="B11" s="699"/>
      <c r="C11" s="699"/>
      <c r="D11" s="699"/>
      <c r="E11" s="699"/>
      <c r="F11" s="699"/>
      <c r="G11" s="81"/>
    </row>
    <row r="12" spans="1:7" ht="13.15" customHeight="1" x14ac:dyDescent="0.25">
      <c r="A12" s="82"/>
      <c r="B12" s="83"/>
      <c r="C12" s="150"/>
      <c r="D12" s="82"/>
      <c r="E12" s="82"/>
      <c r="F12" s="150" t="s">
        <v>60</v>
      </c>
      <c r="G12" s="149"/>
    </row>
    <row r="13" spans="1:7" x14ac:dyDescent="0.25">
      <c r="A13" s="86"/>
      <c r="B13" s="83"/>
      <c r="C13" s="693" t="s">
        <v>480</v>
      </c>
      <c r="D13" s="693"/>
      <c r="E13" s="694"/>
      <c r="F13" s="87" t="s">
        <v>62</v>
      </c>
      <c r="G13" s="88" t="str">
        <f>'КС2-1.'!M12</f>
        <v>401849</v>
      </c>
    </row>
    <row r="14" spans="1:7" x14ac:dyDescent="0.25">
      <c r="A14" s="82"/>
      <c r="B14" s="83"/>
      <c r="C14" s="150"/>
      <c r="D14" s="89"/>
      <c r="E14" s="82"/>
      <c r="F14" s="148" t="s">
        <v>63</v>
      </c>
      <c r="G14" s="91" t="s">
        <v>503</v>
      </c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18.75" customHeight="1" x14ac:dyDescent="0.25">
      <c r="A16" s="92"/>
      <c r="B16" s="92"/>
      <c r="C16" s="93"/>
      <c r="D16" s="695" t="s">
        <v>481</v>
      </c>
      <c r="E16" s="696" t="s">
        <v>66</v>
      </c>
      <c r="F16" s="698" t="s">
        <v>67</v>
      </c>
      <c r="G16" s="698"/>
    </row>
    <row r="17" spans="1:8" ht="24.75" customHeight="1" x14ac:dyDescent="0.25">
      <c r="A17" s="92"/>
      <c r="B17" s="147"/>
      <c r="C17" s="93"/>
      <c r="D17" s="695"/>
      <c r="E17" s="697"/>
      <c r="F17" s="152" t="s">
        <v>68</v>
      </c>
      <c r="G17" s="152" t="s">
        <v>69</v>
      </c>
    </row>
    <row r="18" spans="1:8" ht="15.75" x14ac:dyDescent="0.25">
      <c r="A18" s="92"/>
      <c r="B18" s="92"/>
      <c r="C18" s="96"/>
      <c r="D18" s="97">
        <v>2</v>
      </c>
      <c r="E18" s="98" t="s">
        <v>1108</v>
      </c>
      <c r="F18" s="99" t="s">
        <v>502</v>
      </c>
      <c r="G18" s="100" t="str">
        <f>E18</f>
        <v>17.05.2021.</v>
      </c>
    </row>
    <row r="19" spans="1:8" ht="15.75" x14ac:dyDescent="0.25">
      <c r="A19" s="92"/>
      <c r="B19" s="92"/>
      <c r="C19" s="101" t="s">
        <v>482</v>
      </c>
      <c r="D19" s="92"/>
      <c r="E19" s="92"/>
      <c r="F19" s="92"/>
      <c r="G19" s="92"/>
    </row>
    <row r="20" spans="1:8" ht="15.75" x14ac:dyDescent="0.25">
      <c r="A20" s="92"/>
      <c r="B20" s="92"/>
      <c r="C20" s="102" t="s">
        <v>483</v>
      </c>
      <c r="D20" s="92"/>
      <c r="E20" s="92"/>
      <c r="F20" s="92"/>
      <c r="G20" s="92"/>
    </row>
    <row r="21" spans="1:8" ht="13.15" customHeight="1" x14ac:dyDescent="0.25">
      <c r="A21" s="695" t="s">
        <v>484</v>
      </c>
      <c r="B21" s="695" t="s">
        <v>485</v>
      </c>
      <c r="C21" s="695"/>
      <c r="D21" s="695" t="s">
        <v>53</v>
      </c>
      <c r="E21" s="695" t="s">
        <v>486</v>
      </c>
      <c r="F21" s="695"/>
      <c r="G21" s="695"/>
    </row>
    <row r="22" spans="1:8" ht="33.75" x14ac:dyDescent="0.25">
      <c r="A22" s="695"/>
      <c r="B22" s="695"/>
      <c r="C22" s="695"/>
      <c r="D22" s="695"/>
      <c r="E22" s="151" t="s">
        <v>487</v>
      </c>
      <c r="F22" s="151" t="s">
        <v>488</v>
      </c>
      <c r="G22" s="151" t="s">
        <v>489</v>
      </c>
    </row>
    <row r="23" spans="1:8" ht="13.15" customHeight="1" x14ac:dyDescent="0.25">
      <c r="A23" s="104">
        <v>1</v>
      </c>
      <c r="B23" s="690">
        <v>2</v>
      </c>
      <c r="C23" s="690"/>
      <c r="D23" s="148">
        <v>3</v>
      </c>
      <c r="E23" s="105">
        <v>4</v>
      </c>
      <c r="F23" s="105">
        <v>5</v>
      </c>
      <c r="G23" s="105">
        <v>6</v>
      </c>
    </row>
    <row r="24" spans="1:8" ht="36" customHeight="1" x14ac:dyDescent="0.25">
      <c r="A24" s="148"/>
      <c r="B24" s="691" t="s">
        <v>490</v>
      </c>
      <c r="C24" s="691"/>
      <c r="D24" s="106"/>
      <c r="E24" s="107">
        <f>SUM(E26:E33)</f>
        <v>13452903.920000002</v>
      </c>
      <c r="F24" s="107">
        <f>SUM(F26:F33)</f>
        <v>13452903.920000002</v>
      </c>
      <c r="G24" s="107">
        <f>SUM(G26:G33)</f>
        <v>11266491.91</v>
      </c>
      <c r="H24" s="107">
        <f>'КС2-1.'!K124+'КС2-2.'!K111+'КС2-3'!K85+'КС2-4'!K193+'КС2-5'!K55+'КС2-6'!K48+'КС2-7'!K76+'КС2-8'!K71</f>
        <v>13452903.920000002</v>
      </c>
    </row>
    <row r="25" spans="1:8" ht="13.15" customHeight="1" x14ac:dyDescent="0.25">
      <c r="A25" s="148"/>
      <c r="B25" s="691" t="s">
        <v>491</v>
      </c>
      <c r="C25" s="691"/>
      <c r="D25" s="106"/>
      <c r="E25" s="107"/>
      <c r="F25" s="107"/>
      <c r="G25" s="107"/>
      <c r="H25" s="108"/>
    </row>
    <row r="26" spans="1:8" x14ac:dyDescent="0.25">
      <c r="A26" s="149">
        <v>1</v>
      </c>
      <c r="B26" s="692" t="s">
        <v>492</v>
      </c>
      <c r="C26" s="692"/>
      <c r="D26" s="109"/>
      <c r="E26" s="110">
        <v>565697.81000000006</v>
      </c>
      <c r="F26" s="110">
        <v>565697.81000000006</v>
      </c>
      <c r="G26" s="110"/>
      <c r="H26" s="108"/>
    </row>
    <row r="27" spans="1:8" x14ac:dyDescent="0.25">
      <c r="A27" s="149">
        <v>2</v>
      </c>
      <c r="B27" s="692" t="s">
        <v>493</v>
      </c>
      <c r="C27" s="692"/>
      <c r="D27" s="109"/>
      <c r="E27" s="110">
        <v>1620714.2</v>
      </c>
      <c r="F27" s="110">
        <v>1620714.2</v>
      </c>
      <c r="G27" s="110"/>
      <c r="H27" s="108"/>
    </row>
    <row r="28" spans="1:8" x14ac:dyDescent="0.25">
      <c r="A28" s="149">
        <v>3</v>
      </c>
      <c r="B28" s="692" t="s">
        <v>1090</v>
      </c>
      <c r="C28" s="692"/>
      <c r="D28" s="109"/>
      <c r="E28" s="110">
        <f>F28</f>
        <v>2102225.21</v>
      </c>
      <c r="F28" s="110">
        <f>G28</f>
        <v>2102225.21</v>
      </c>
      <c r="G28" s="110">
        <f>'КС2-3'!K85</f>
        <v>2102225.21</v>
      </c>
      <c r="H28" s="108"/>
    </row>
    <row r="29" spans="1:8" x14ac:dyDescent="0.25">
      <c r="A29" s="149">
        <v>4</v>
      </c>
      <c r="B29" s="692" t="s">
        <v>1091</v>
      </c>
      <c r="C29" s="692"/>
      <c r="D29" s="109"/>
      <c r="E29" s="110">
        <f t="shared" ref="E29:F29" si="0">F29</f>
        <v>7904504.9900000002</v>
      </c>
      <c r="F29" s="110">
        <f t="shared" si="0"/>
        <v>7904504.9900000002</v>
      </c>
      <c r="G29" s="110">
        <f>'КС2-4'!K193</f>
        <v>7904504.9900000002</v>
      </c>
      <c r="H29" s="108"/>
    </row>
    <row r="30" spans="1:8" x14ac:dyDescent="0.25">
      <c r="A30" s="149">
        <v>5</v>
      </c>
      <c r="B30" s="692" t="s">
        <v>1092</v>
      </c>
      <c r="C30" s="692"/>
      <c r="D30" s="109"/>
      <c r="E30" s="110">
        <f t="shared" ref="E30:F30" si="1">F30</f>
        <v>167417.64000000001</v>
      </c>
      <c r="F30" s="110">
        <f t="shared" si="1"/>
        <v>167417.64000000001</v>
      </c>
      <c r="G30" s="110">
        <f>'КС2-5'!K55</f>
        <v>167417.64000000001</v>
      </c>
      <c r="H30" s="108"/>
    </row>
    <row r="31" spans="1:8" x14ac:dyDescent="0.25">
      <c r="A31" s="149">
        <v>6</v>
      </c>
      <c r="B31" s="692" t="s">
        <v>1093</v>
      </c>
      <c r="C31" s="692"/>
      <c r="D31" s="109"/>
      <c r="E31" s="110">
        <f t="shared" ref="E31:F31" si="2">F31</f>
        <v>572002.73</v>
      </c>
      <c r="F31" s="110">
        <f t="shared" si="2"/>
        <v>572002.73</v>
      </c>
      <c r="G31" s="110">
        <f>'КС2-6'!K48</f>
        <v>572002.73</v>
      </c>
      <c r="H31" s="108"/>
    </row>
    <row r="32" spans="1:8" x14ac:dyDescent="0.25">
      <c r="A32" s="149">
        <v>7</v>
      </c>
      <c r="B32" s="692" t="s">
        <v>1094</v>
      </c>
      <c r="C32" s="692"/>
      <c r="D32" s="109"/>
      <c r="E32" s="110">
        <f t="shared" ref="E32:F32" si="3">F32</f>
        <v>137391.79</v>
      </c>
      <c r="F32" s="110">
        <f t="shared" si="3"/>
        <v>137391.79</v>
      </c>
      <c r="G32" s="110">
        <f>'КС2-7'!K76</f>
        <v>137391.79</v>
      </c>
      <c r="H32" s="108"/>
    </row>
    <row r="33" spans="1:11" x14ac:dyDescent="0.25">
      <c r="A33" s="149">
        <v>8</v>
      </c>
      <c r="B33" s="692" t="s">
        <v>1095</v>
      </c>
      <c r="C33" s="692"/>
      <c r="D33" s="109"/>
      <c r="E33" s="110">
        <f t="shared" ref="E33:F33" si="4">F33</f>
        <v>382949.55</v>
      </c>
      <c r="F33" s="110">
        <f t="shared" si="4"/>
        <v>382949.55</v>
      </c>
      <c r="G33" s="110">
        <f>'КС2-8'!K71</f>
        <v>382949.55</v>
      </c>
      <c r="H33" s="108"/>
    </row>
    <row r="34" spans="1:11" ht="13.5" customHeight="1" x14ac:dyDescent="0.25">
      <c r="A34" s="111"/>
      <c r="B34" s="111"/>
      <c r="C34" s="111"/>
      <c r="D34" s="112"/>
      <c r="E34" s="113"/>
      <c r="F34" s="114" t="s">
        <v>494</v>
      </c>
      <c r="G34" s="115">
        <f>SUM(G26:G33)</f>
        <v>11266491.91</v>
      </c>
      <c r="H34" s="108">
        <f>'КС2-3'!K85+'КС2-4'!K193+'КС2-5'!K55+'КС2-6'!K48+'КС2-7'!K76+'КС2-8'!K71</f>
        <v>11266491.91</v>
      </c>
      <c r="I34" s="116"/>
      <c r="J34" s="108"/>
      <c r="K34" s="108"/>
    </row>
    <row r="35" spans="1:11" x14ac:dyDescent="0.25">
      <c r="A35" s="82"/>
      <c r="B35" s="82"/>
      <c r="C35" s="82"/>
      <c r="D35" s="117"/>
      <c r="E35" s="150"/>
      <c r="F35" s="153" t="s">
        <v>495</v>
      </c>
      <c r="G35" s="119">
        <v>2253298.38</v>
      </c>
      <c r="H35" s="108">
        <f>'КС2-3'!K86+'КС2-4'!K194+'КС2-5'!K56+'КС2-6'!K49+'КС2-7'!K77+'КС2-8'!K72</f>
        <v>2253298.39</v>
      </c>
      <c r="I35" s="116"/>
      <c r="J35" s="108"/>
      <c r="K35" s="108"/>
    </row>
    <row r="36" spans="1:11" x14ac:dyDescent="0.25">
      <c r="A36" s="82"/>
      <c r="B36" s="82"/>
      <c r="C36" s="82"/>
      <c r="D36" s="82"/>
      <c r="E36" s="150"/>
      <c r="F36" s="153" t="s">
        <v>496</v>
      </c>
      <c r="G36" s="107">
        <f>G35+G34</f>
        <v>13519790.289999999</v>
      </c>
      <c r="H36" s="108">
        <f>'КС2-3'!K87+'КС2-4'!K195+'КС2-5'!K57+'КС2-6'!K50+'КС2-7'!K78+'КС2-8'!K73</f>
        <v>13519790.300000001</v>
      </c>
      <c r="I36" s="116"/>
      <c r="J36" s="108"/>
      <c r="K36" s="108"/>
    </row>
    <row r="37" spans="1:11" x14ac:dyDescent="0.25">
      <c r="A37" s="92"/>
      <c r="B37" s="120"/>
      <c r="C37" s="92"/>
      <c r="D37" s="92"/>
      <c r="E37" s="92"/>
      <c r="F37" s="92"/>
      <c r="G37" s="92"/>
      <c r="H37" s="108"/>
    </row>
    <row r="38" spans="1:11" ht="44.25" customHeight="1" x14ac:dyDescent="0.25">
      <c r="A38" s="688" t="str">
        <f>'КС2-2.'!A117</f>
        <v>Сдал: Генеральный  директор  ООО ПСК КАПИТАЛ  ____________________________/Г.Ф.Рахимова /</v>
      </c>
      <c r="B38" s="689"/>
      <c r="C38" s="689"/>
      <c r="D38" s="689"/>
      <c r="E38" s="689"/>
      <c r="F38" s="689"/>
      <c r="G38" s="689"/>
    </row>
    <row r="39" spans="1:11" hidden="1" x14ac:dyDescent="0.25">
      <c r="A39" s="153"/>
      <c r="B39" s="121"/>
      <c r="C39" s="121"/>
      <c r="D39" s="121"/>
      <c r="E39" s="121"/>
      <c r="F39" s="121"/>
      <c r="G39" s="121"/>
    </row>
    <row r="40" spans="1:11" ht="45.75" customHeight="1" x14ac:dyDescent="0.25">
      <c r="A40" s="688" t="str">
        <f>'КС2-2.'!A119</f>
        <v>Принял: Директор  Муниципальное бюджетное общеобразовательное учреждение Арефинская средняя общеобразовательная школа _______________/Н.С. Смирнова/</v>
      </c>
      <c r="B40" s="689"/>
      <c r="C40" s="689"/>
      <c r="D40" s="689"/>
      <c r="E40" s="689"/>
      <c r="F40" s="689"/>
      <c r="G40" s="689"/>
    </row>
  </sheetData>
  <mergeCells count="27">
    <mergeCell ref="A11:F11"/>
    <mergeCell ref="E5:F5"/>
    <mergeCell ref="A7:F7"/>
    <mergeCell ref="A8:F8"/>
    <mergeCell ref="A9:F9"/>
    <mergeCell ref="A10:F10"/>
    <mergeCell ref="C13:E13"/>
    <mergeCell ref="D16:D17"/>
    <mergeCell ref="E16:E17"/>
    <mergeCell ref="F16:G16"/>
    <mergeCell ref="A21:A22"/>
    <mergeCell ref="B21:C22"/>
    <mergeCell ref="D21:D22"/>
    <mergeCell ref="E21:G21"/>
    <mergeCell ref="B23:C23"/>
    <mergeCell ref="B24:C24"/>
    <mergeCell ref="B25:C25"/>
    <mergeCell ref="B26:C26"/>
    <mergeCell ref="B27:C27"/>
    <mergeCell ref="A40:G40"/>
    <mergeCell ref="B28:C28"/>
    <mergeCell ref="B29:C29"/>
    <mergeCell ref="B30:C30"/>
    <mergeCell ref="B31:C31"/>
    <mergeCell ref="B32:C32"/>
    <mergeCell ref="B33:C33"/>
    <mergeCell ref="A38:G38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45</vt:i4>
      </vt:variant>
      <vt:variant>
        <vt:lpstr>Именованные диапазоны</vt:lpstr>
      </vt:variant>
      <vt:variant>
        <vt:i4>366</vt:i4>
      </vt:variant>
    </vt:vector>
  </HeadingPairs>
  <TitlesOfParts>
    <vt:vector size="411" baseType="lpstr">
      <vt:lpstr>ССР</vt:lpstr>
      <vt:lpstr>КС2-1.</vt:lpstr>
      <vt:lpstr>КС2-2.</vt:lpstr>
      <vt:lpstr>КС3-1</vt:lpstr>
      <vt:lpstr>КС2-3</vt:lpstr>
      <vt:lpstr>кс2 4 корр</vt:lpstr>
      <vt:lpstr>КС2-4</vt:lpstr>
      <vt:lpstr>КС2-5</vt:lpstr>
      <vt:lpstr>КС2-6</vt:lpstr>
      <vt:lpstr>КС2-7</vt:lpstr>
      <vt:lpstr>КС3-2 корр</vt:lpstr>
      <vt:lpstr>КС2-8</vt:lpstr>
      <vt:lpstr>КС3-3</vt:lpstr>
      <vt:lpstr>кс2-8 </vt:lpstr>
      <vt:lpstr>кс2-9</vt:lpstr>
      <vt:lpstr>кс2-10</vt:lpstr>
      <vt:lpstr>кс2 11</vt:lpstr>
      <vt:lpstr> кс 2 12</vt:lpstr>
      <vt:lpstr>КС3-4</vt:lpstr>
      <vt:lpstr>кс2-13</vt:lpstr>
      <vt:lpstr>кс2-14</vt:lpstr>
      <vt:lpstr>кс2-15</vt:lpstr>
      <vt:lpstr>кс2-16</vt:lpstr>
      <vt:lpstr>кс2-17</vt:lpstr>
      <vt:lpstr>кс2-18</vt:lpstr>
      <vt:lpstr>кс2-19</vt:lpstr>
      <vt:lpstr>КС3-5</vt:lpstr>
      <vt:lpstr>кс2-20</vt:lpstr>
      <vt:lpstr>кс2-21</vt:lpstr>
      <vt:lpstr>КС3-6</vt:lpstr>
      <vt:lpstr>кс2-22</vt:lpstr>
      <vt:lpstr>кс2-23</vt:lpstr>
      <vt:lpstr>кс2-23.</vt:lpstr>
      <vt:lpstr>кс2-24.</vt:lpstr>
      <vt:lpstr>кс2-25..</vt:lpstr>
      <vt:lpstr>КС3-7</vt:lpstr>
      <vt:lpstr>кс2-28</vt:lpstr>
      <vt:lpstr>накопит</vt:lpstr>
      <vt:lpstr>кс2-26</vt:lpstr>
      <vt:lpstr>кс2-27</vt:lpstr>
      <vt:lpstr>кс2-29</vt:lpstr>
      <vt:lpstr>кс2-30</vt:lpstr>
      <vt:lpstr>КС3-8</vt:lpstr>
      <vt:lpstr>кс2-25.</vt:lpstr>
      <vt:lpstr>КС3-2</vt:lpstr>
      <vt:lpstr>' кс 2 12'!FOTImp</vt:lpstr>
      <vt:lpstr>'кс2 11'!FOTImp</vt:lpstr>
      <vt:lpstr>'кс2 4 корр'!FOTImp</vt:lpstr>
      <vt:lpstr>'КС2-1.'!FOTImp</vt:lpstr>
      <vt:lpstr>'кс2-10'!FOTImp</vt:lpstr>
      <vt:lpstr>'кс2-13'!FOTImp</vt:lpstr>
      <vt:lpstr>'кс2-14'!FOTImp</vt:lpstr>
      <vt:lpstr>'кс2-15'!FOTImp</vt:lpstr>
      <vt:lpstr>'кс2-16'!FOTImp</vt:lpstr>
      <vt:lpstr>'кс2-17'!FOTImp</vt:lpstr>
      <vt:lpstr>'кс2-18'!FOTImp</vt:lpstr>
      <vt:lpstr>'кс2-19'!FOTImp</vt:lpstr>
      <vt:lpstr>'КС2-2.'!FOTImp</vt:lpstr>
      <vt:lpstr>'кс2-20'!FOTImp</vt:lpstr>
      <vt:lpstr>'кс2-21'!FOTImp</vt:lpstr>
      <vt:lpstr>'кс2-22'!FOTImp</vt:lpstr>
      <vt:lpstr>'кс2-23'!FOTImp</vt:lpstr>
      <vt:lpstr>'кс2-23.'!FOTImp</vt:lpstr>
      <vt:lpstr>'кс2-24.'!FOTImp</vt:lpstr>
      <vt:lpstr>'кс2-25.'!FOTImp</vt:lpstr>
      <vt:lpstr>'кс2-25..'!FOTImp</vt:lpstr>
      <vt:lpstr>'кс2-26'!FOTImp</vt:lpstr>
      <vt:lpstr>'кс2-27'!FOTImp</vt:lpstr>
      <vt:lpstr>'кс2-28'!FOTImp</vt:lpstr>
      <vt:lpstr>'кс2-29'!FOTImp</vt:lpstr>
      <vt:lpstr>'КС2-3'!FOTImp</vt:lpstr>
      <vt:lpstr>'кс2-30'!FOTImp</vt:lpstr>
      <vt:lpstr>'КС2-4'!FOTImp</vt:lpstr>
      <vt:lpstr>'КС2-5'!FOTImp</vt:lpstr>
      <vt:lpstr>'КС2-6'!FOTImp</vt:lpstr>
      <vt:lpstr>'КС2-7'!FOTImp</vt:lpstr>
      <vt:lpstr>'КС2-8'!FOTImp</vt:lpstr>
      <vt:lpstr>'кс2-8 '!FOTImp</vt:lpstr>
      <vt:lpstr>'кс2-9'!FOTImp</vt:lpstr>
      <vt:lpstr>' кс 2 12'!Ind</vt:lpstr>
      <vt:lpstr>'кс2 11'!Ind</vt:lpstr>
      <vt:lpstr>'кс2 4 корр'!Ind</vt:lpstr>
      <vt:lpstr>'КС2-1.'!Ind</vt:lpstr>
      <vt:lpstr>'кс2-10'!Ind</vt:lpstr>
      <vt:lpstr>'кс2-13'!Ind</vt:lpstr>
      <vt:lpstr>'кс2-14'!Ind</vt:lpstr>
      <vt:lpstr>'кс2-15'!Ind</vt:lpstr>
      <vt:lpstr>'кс2-16'!Ind</vt:lpstr>
      <vt:lpstr>'кс2-17'!Ind</vt:lpstr>
      <vt:lpstr>'кс2-18'!Ind</vt:lpstr>
      <vt:lpstr>'кс2-19'!Ind</vt:lpstr>
      <vt:lpstr>'КС2-2.'!Ind</vt:lpstr>
      <vt:lpstr>'кс2-20'!Ind</vt:lpstr>
      <vt:lpstr>'кс2-21'!Ind</vt:lpstr>
      <vt:lpstr>'кс2-22'!Ind</vt:lpstr>
      <vt:lpstr>'кс2-23'!Ind</vt:lpstr>
      <vt:lpstr>'кс2-23.'!Ind</vt:lpstr>
      <vt:lpstr>'кс2-24.'!Ind</vt:lpstr>
      <vt:lpstr>'кс2-25.'!Ind</vt:lpstr>
      <vt:lpstr>'кс2-25..'!Ind</vt:lpstr>
      <vt:lpstr>'кс2-26'!Ind</vt:lpstr>
      <vt:lpstr>'кс2-27'!Ind</vt:lpstr>
      <vt:lpstr>'кс2-28'!Ind</vt:lpstr>
      <vt:lpstr>'кс2-29'!Ind</vt:lpstr>
      <vt:lpstr>'КС2-3'!Ind</vt:lpstr>
      <vt:lpstr>'кс2-30'!Ind</vt:lpstr>
      <vt:lpstr>'КС2-4'!Ind</vt:lpstr>
      <vt:lpstr>'КС2-5'!Ind</vt:lpstr>
      <vt:lpstr>'КС2-6'!Ind</vt:lpstr>
      <vt:lpstr>'КС2-7'!Ind</vt:lpstr>
      <vt:lpstr>'КС2-8'!Ind</vt:lpstr>
      <vt:lpstr>'кс2-8 '!Ind</vt:lpstr>
      <vt:lpstr>'кс2-9'!Ind</vt:lpstr>
      <vt:lpstr>' кс 2 12'!Investor</vt:lpstr>
      <vt:lpstr>'кс2 11'!Investor</vt:lpstr>
      <vt:lpstr>'кс2 4 корр'!Investor</vt:lpstr>
      <vt:lpstr>'КС2-1.'!Investor</vt:lpstr>
      <vt:lpstr>'кс2-10'!Investor</vt:lpstr>
      <vt:lpstr>'кс2-13'!Investor</vt:lpstr>
      <vt:lpstr>'кс2-14'!Investor</vt:lpstr>
      <vt:lpstr>'кс2-15'!Investor</vt:lpstr>
      <vt:lpstr>'кс2-16'!Investor</vt:lpstr>
      <vt:lpstr>'кс2-17'!Investor</vt:lpstr>
      <vt:lpstr>'кс2-18'!Investor</vt:lpstr>
      <vt:lpstr>'кс2-19'!Investor</vt:lpstr>
      <vt:lpstr>'КС2-2.'!Investor</vt:lpstr>
      <vt:lpstr>'кс2-20'!Investor</vt:lpstr>
      <vt:lpstr>'кс2-21'!Investor</vt:lpstr>
      <vt:lpstr>'кс2-22'!Investor</vt:lpstr>
      <vt:lpstr>'кс2-23'!Investor</vt:lpstr>
      <vt:lpstr>'кс2-23.'!Investor</vt:lpstr>
      <vt:lpstr>'кс2-24.'!Investor</vt:lpstr>
      <vt:lpstr>'кс2-25.'!Investor</vt:lpstr>
      <vt:lpstr>'кс2-25..'!Investor</vt:lpstr>
      <vt:lpstr>'кс2-26'!Investor</vt:lpstr>
      <vt:lpstr>'кс2-27'!Investor</vt:lpstr>
      <vt:lpstr>'кс2-28'!Investor</vt:lpstr>
      <vt:lpstr>'кс2-29'!Investor</vt:lpstr>
      <vt:lpstr>'КС2-3'!Investor</vt:lpstr>
      <vt:lpstr>'кс2-30'!Investor</vt:lpstr>
      <vt:lpstr>'КС2-4'!Investor</vt:lpstr>
      <vt:lpstr>'КС2-5'!Investor</vt:lpstr>
      <vt:lpstr>'КС2-6'!Investor</vt:lpstr>
      <vt:lpstr>'КС2-7'!Investor</vt:lpstr>
      <vt:lpstr>'КС2-8'!Investor</vt:lpstr>
      <vt:lpstr>'кс2-8 '!Investor</vt:lpstr>
      <vt:lpstr>'кс2-9'!Investor</vt:lpstr>
      <vt:lpstr>' кс 2 12'!Obosn</vt:lpstr>
      <vt:lpstr>'кс2 11'!Obosn</vt:lpstr>
      <vt:lpstr>'кс2 4 корр'!Obosn</vt:lpstr>
      <vt:lpstr>'КС2-1.'!Obosn</vt:lpstr>
      <vt:lpstr>'кс2-10'!Obosn</vt:lpstr>
      <vt:lpstr>'кс2-13'!Obosn</vt:lpstr>
      <vt:lpstr>'кс2-14'!Obosn</vt:lpstr>
      <vt:lpstr>'кс2-15'!Obosn</vt:lpstr>
      <vt:lpstr>'кс2-16'!Obosn</vt:lpstr>
      <vt:lpstr>'кс2-17'!Obosn</vt:lpstr>
      <vt:lpstr>'кс2-18'!Obosn</vt:lpstr>
      <vt:lpstr>'кс2-19'!Obosn</vt:lpstr>
      <vt:lpstr>'КС2-2.'!Obosn</vt:lpstr>
      <vt:lpstr>'кс2-20'!Obosn</vt:lpstr>
      <vt:lpstr>'кс2-21'!Obosn</vt:lpstr>
      <vt:lpstr>'кс2-22'!Obosn</vt:lpstr>
      <vt:lpstr>'кс2-23'!Obosn</vt:lpstr>
      <vt:lpstr>'кс2-23.'!Obosn</vt:lpstr>
      <vt:lpstr>'кс2-24.'!Obosn</vt:lpstr>
      <vt:lpstr>'кс2-25.'!Obosn</vt:lpstr>
      <vt:lpstr>'кс2-25..'!Obosn</vt:lpstr>
      <vt:lpstr>'кс2-26'!Obosn</vt:lpstr>
      <vt:lpstr>'кс2-27'!Obosn</vt:lpstr>
      <vt:lpstr>'кс2-28'!Obosn</vt:lpstr>
      <vt:lpstr>'кс2-29'!Obosn</vt:lpstr>
      <vt:lpstr>'КС2-3'!Obosn</vt:lpstr>
      <vt:lpstr>'кс2-30'!Obosn</vt:lpstr>
      <vt:lpstr>'КС2-4'!Obosn</vt:lpstr>
      <vt:lpstr>'КС2-5'!Obosn</vt:lpstr>
      <vt:lpstr>'КС2-6'!Obosn</vt:lpstr>
      <vt:lpstr>'КС2-7'!Obosn</vt:lpstr>
      <vt:lpstr>'КС2-8'!Obosn</vt:lpstr>
      <vt:lpstr>'кс2-8 '!Obosn</vt:lpstr>
      <vt:lpstr>'кс2-9'!Obosn</vt:lpstr>
      <vt:lpstr>' кс 2 12'!Print_Titles</vt:lpstr>
      <vt:lpstr>'кс2 11'!Print_Titles</vt:lpstr>
      <vt:lpstr>'кс2 4 корр'!Print_Titles</vt:lpstr>
      <vt:lpstr>'КС2-1.'!Print_Titles</vt:lpstr>
      <vt:lpstr>'кс2-10'!Print_Titles</vt:lpstr>
      <vt:lpstr>'кс2-13'!Print_Titles</vt:lpstr>
      <vt:lpstr>'кс2-14'!Print_Titles</vt:lpstr>
      <vt:lpstr>'кс2-15'!Print_Titles</vt:lpstr>
      <vt:lpstr>'кс2-16'!Print_Titles</vt:lpstr>
      <vt:lpstr>'кс2-17'!Print_Titles</vt:lpstr>
      <vt:lpstr>'кс2-18'!Print_Titles</vt:lpstr>
      <vt:lpstr>'кс2-19'!Print_Titles</vt:lpstr>
      <vt:lpstr>'КС2-2.'!Print_Titles</vt:lpstr>
      <vt:lpstr>'кс2-20'!Print_Titles</vt:lpstr>
      <vt:lpstr>'кс2-21'!Print_Titles</vt:lpstr>
      <vt:lpstr>'кс2-22'!Print_Titles</vt:lpstr>
      <vt:lpstr>'кс2-23'!Print_Titles</vt:lpstr>
      <vt:lpstr>'кс2-23.'!Print_Titles</vt:lpstr>
      <vt:lpstr>'кс2-24.'!Print_Titles</vt:lpstr>
      <vt:lpstr>'кс2-25.'!Print_Titles</vt:lpstr>
      <vt:lpstr>'кс2-25..'!Print_Titles</vt:lpstr>
      <vt:lpstr>'кс2-26'!Print_Titles</vt:lpstr>
      <vt:lpstr>'кс2-27'!Print_Titles</vt:lpstr>
      <vt:lpstr>'кс2-28'!Print_Titles</vt:lpstr>
      <vt:lpstr>'кс2-29'!Print_Titles</vt:lpstr>
      <vt:lpstr>'КС2-3'!Print_Titles</vt:lpstr>
      <vt:lpstr>'кс2-30'!Print_Titles</vt:lpstr>
      <vt:lpstr>'КС2-4'!Print_Titles</vt:lpstr>
      <vt:lpstr>'КС2-5'!Print_Titles</vt:lpstr>
      <vt:lpstr>'КС2-6'!Print_Titles</vt:lpstr>
      <vt:lpstr>'КС2-7'!Print_Titles</vt:lpstr>
      <vt:lpstr>'КС2-8'!Print_Titles</vt:lpstr>
      <vt:lpstr>'кс2-8 '!Print_Titles</vt:lpstr>
      <vt:lpstr>'кс2-9'!Print_Titles</vt:lpstr>
      <vt:lpstr>ССР!Print_Titles</vt:lpstr>
      <vt:lpstr>' кс 2 12'!ReturnImp</vt:lpstr>
      <vt:lpstr>'кс2 11'!ReturnImp</vt:lpstr>
      <vt:lpstr>'кс2 4 корр'!ReturnImp</vt:lpstr>
      <vt:lpstr>'КС2-1.'!ReturnImp</vt:lpstr>
      <vt:lpstr>'кс2-10'!ReturnImp</vt:lpstr>
      <vt:lpstr>'кс2-13'!ReturnImp</vt:lpstr>
      <vt:lpstr>'кс2-14'!ReturnImp</vt:lpstr>
      <vt:lpstr>'кс2-15'!ReturnImp</vt:lpstr>
      <vt:lpstr>'кс2-16'!ReturnImp</vt:lpstr>
      <vt:lpstr>'кс2-17'!ReturnImp</vt:lpstr>
      <vt:lpstr>'кс2-18'!ReturnImp</vt:lpstr>
      <vt:lpstr>'кс2-19'!ReturnImp</vt:lpstr>
      <vt:lpstr>'КС2-2.'!ReturnImp</vt:lpstr>
      <vt:lpstr>'кс2-20'!ReturnImp</vt:lpstr>
      <vt:lpstr>'кс2-21'!ReturnImp</vt:lpstr>
      <vt:lpstr>'кс2-22'!ReturnImp</vt:lpstr>
      <vt:lpstr>'кс2-23'!ReturnImp</vt:lpstr>
      <vt:lpstr>'кс2-23.'!ReturnImp</vt:lpstr>
      <vt:lpstr>'кс2-24.'!ReturnImp</vt:lpstr>
      <vt:lpstr>'кс2-25.'!ReturnImp</vt:lpstr>
      <vt:lpstr>'кс2-25..'!ReturnImp</vt:lpstr>
      <vt:lpstr>'кс2-26'!ReturnImp</vt:lpstr>
      <vt:lpstr>'кс2-27'!ReturnImp</vt:lpstr>
      <vt:lpstr>'кс2-28'!ReturnImp</vt:lpstr>
      <vt:lpstr>'кс2-29'!ReturnImp</vt:lpstr>
      <vt:lpstr>'КС2-3'!ReturnImp</vt:lpstr>
      <vt:lpstr>'кс2-30'!ReturnImp</vt:lpstr>
      <vt:lpstr>'КС2-4'!ReturnImp</vt:lpstr>
      <vt:lpstr>'КС2-5'!ReturnImp</vt:lpstr>
      <vt:lpstr>'КС2-6'!ReturnImp</vt:lpstr>
      <vt:lpstr>'КС2-7'!ReturnImp</vt:lpstr>
      <vt:lpstr>'КС2-8'!ReturnImp</vt:lpstr>
      <vt:lpstr>'кс2-8 '!ReturnImp</vt:lpstr>
      <vt:lpstr>'кс2-9'!ReturnImp</vt:lpstr>
      <vt:lpstr>' кс 2 12'!SmPrImp</vt:lpstr>
      <vt:lpstr>'кс2 11'!SmPrImp</vt:lpstr>
      <vt:lpstr>'кс2 4 корр'!SmPrImp</vt:lpstr>
      <vt:lpstr>'КС2-1.'!SmPrImp</vt:lpstr>
      <vt:lpstr>'кс2-10'!SmPrImp</vt:lpstr>
      <vt:lpstr>'кс2-13'!SmPrImp</vt:lpstr>
      <vt:lpstr>'кс2-14'!SmPrImp</vt:lpstr>
      <vt:lpstr>'кс2-15'!SmPrImp</vt:lpstr>
      <vt:lpstr>'кс2-16'!SmPrImp</vt:lpstr>
      <vt:lpstr>'кс2-17'!SmPrImp</vt:lpstr>
      <vt:lpstr>'кс2-18'!SmPrImp</vt:lpstr>
      <vt:lpstr>'кс2-19'!SmPrImp</vt:lpstr>
      <vt:lpstr>'КС2-2.'!SmPrImp</vt:lpstr>
      <vt:lpstr>'кс2-20'!SmPrImp</vt:lpstr>
      <vt:lpstr>'кс2-21'!SmPrImp</vt:lpstr>
      <vt:lpstr>'кс2-22'!SmPrImp</vt:lpstr>
      <vt:lpstr>'кс2-23'!SmPrImp</vt:lpstr>
      <vt:lpstr>'кс2-23.'!SmPrImp</vt:lpstr>
      <vt:lpstr>'кс2-24.'!SmPrImp</vt:lpstr>
      <vt:lpstr>'кс2-25.'!SmPrImp</vt:lpstr>
      <vt:lpstr>'кс2-25..'!SmPrImp</vt:lpstr>
      <vt:lpstr>'кс2-26'!SmPrImp</vt:lpstr>
      <vt:lpstr>'кс2-27'!SmPrImp</vt:lpstr>
      <vt:lpstr>'кс2-28'!SmPrImp</vt:lpstr>
      <vt:lpstr>'кс2-29'!SmPrImp</vt:lpstr>
      <vt:lpstr>'КС2-3'!SmPrImp</vt:lpstr>
      <vt:lpstr>'кс2-30'!SmPrImp</vt:lpstr>
      <vt:lpstr>'КС2-4'!SmPrImp</vt:lpstr>
      <vt:lpstr>'КС2-5'!SmPrImp</vt:lpstr>
      <vt:lpstr>'КС2-6'!SmPrImp</vt:lpstr>
      <vt:lpstr>'КС2-7'!SmPrImp</vt:lpstr>
      <vt:lpstr>'КС2-8'!SmPrImp</vt:lpstr>
      <vt:lpstr>'кс2-8 '!SmPrImp</vt:lpstr>
      <vt:lpstr>'кс2-9'!SmPrImp</vt:lpstr>
      <vt:lpstr>' кс 2 12'!Zakaz</vt:lpstr>
      <vt:lpstr>'кс2 11'!Zakaz</vt:lpstr>
      <vt:lpstr>'кс2 4 корр'!Zakaz</vt:lpstr>
      <vt:lpstr>'КС2-1.'!Zakaz</vt:lpstr>
      <vt:lpstr>'кс2-10'!Zakaz</vt:lpstr>
      <vt:lpstr>'кс2-13'!Zakaz</vt:lpstr>
      <vt:lpstr>'кс2-14'!Zakaz</vt:lpstr>
      <vt:lpstr>'кс2-15'!Zakaz</vt:lpstr>
      <vt:lpstr>'кс2-16'!Zakaz</vt:lpstr>
      <vt:lpstr>'кс2-17'!Zakaz</vt:lpstr>
      <vt:lpstr>'кс2-18'!Zakaz</vt:lpstr>
      <vt:lpstr>'кс2-19'!Zakaz</vt:lpstr>
      <vt:lpstr>'КС2-2.'!Zakaz</vt:lpstr>
      <vt:lpstr>'кс2-20'!Zakaz</vt:lpstr>
      <vt:lpstr>'кс2-21'!Zakaz</vt:lpstr>
      <vt:lpstr>'кс2-22'!Zakaz</vt:lpstr>
      <vt:lpstr>'кс2-23'!Zakaz</vt:lpstr>
      <vt:lpstr>'кс2-23.'!Zakaz</vt:lpstr>
      <vt:lpstr>'кс2-24.'!Zakaz</vt:lpstr>
      <vt:lpstr>'кс2-25.'!Zakaz</vt:lpstr>
      <vt:lpstr>'кс2-25..'!Zakaz</vt:lpstr>
      <vt:lpstr>'кс2-26'!Zakaz</vt:lpstr>
      <vt:lpstr>'кс2-27'!Zakaz</vt:lpstr>
      <vt:lpstr>'кс2-28'!Zakaz</vt:lpstr>
      <vt:lpstr>'кс2-29'!Zakaz</vt:lpstr>
      <vt:lpstr>'КС2-3'!Zakaz</vt:lpstr>
      <vt:lpstr>'кс2-30'!Zakaz</vt:lpstr>
      <vt:lpstr>'КС2-4'!Zakaz</vt:lpstr>
      <vt:lpstr>'КС2-5'!Zakaz</vt:lpstr>
      <vt:lpstr>'КС2-6'!Zakaz</vt:lpstr>
      <vt:lpstr>'КС2-7'!Zakaz</vt:lpstr>
      <vt:lpstr>'КС2-8'!Zakaz</vt:lpstr>
      <vt:lpstr>'кс2-8 '!Zakaz</vt:lpstr>
      <vt:lpstr>'кс2-9'!Zakaz</vt:lpstr>
      <vt:lpstr>' кс 2 12'!ZatrTrImp</vt:lpstr>
      <vt:lpstr>'кс2 11'!ZatrTrImp</vt:lpstr>
      <vt:lpstr>'кс2 4 корр'!ZatrTrImp</vt:lpstr>
      <vt:lpstr>'КС2-1.'!ZatrTrImp</vt:lpstr>
      <vt:lpstr>'кс2-10'!ZatrTrImp</vt:lpstr>
      <vt:lpstr>'кс2-13'!ZatrTrImp</vt:lpstr>
      <vt:lpstr>'кс2-14'!ZatrTrImp</vt:lpstr>
      <vt:lpstr>'кс2-15'!ZatrTrImp</vt:lpstr>
      <vt:lpstr>'кс2-16'!ZatrTrImp</vt:lpstr>
      <vt:lpstr>'кс2-17'!ZatrTrImp</vt:lpstr>
      <vt:lpstr>'кс2-18'!ZatrTrImp</vt:lpstr>
      <vt:lpstr>'кс2-19'!ZatrTrImp</vt:lpstr>
      <vt:lpstr>'КС2-2.'!ZatrTrImp</vt:lpstr>
      <vt:lpstr>'кс2-20'!ZatrTrImp</vt:lpstr>
      <vt:lpstr>'кс2-21'!ZatrTrImp</vt:lpstr>
      <vt:lpstr>'кс2-22'!ZatrTrImp</vt:lpstr>
      <vt:lpstr>'кс2-23'!ZatrTrImp</vt:lpstr>
      <vt:lpstr>'кс2-23.'!ZatrTrImp</vt:lpstr>
      <vt:lpstr>'кс2-24.'!ZatrTrImp</vt:lpstr>
      <vt:lpstr>'кс2-25.'!ZatrTrImp</vt:lpstr>
      <vt:lpstr>'кс2-25..'!ZatrTrImp</vt:lpstr>
      <vt:lpstr>'кс2-26'!ZatrTrImp</vt:lpstr>
      <vt:lpstr>'кс2-27'!ZatrTrImp</vt:lpstr>
      <vt:lpstr>'кс2-28'!ZatrTrImp</vt:lpstr>
      <vt:lpstr>'кс2-29'!ZatrTrImp</vt:lpstr>
      <vt:lpstr>'КС2-3'!ZatrTrImp</vt:lpstr>
      <vt:lpstr>'кс2-30'!ZatrTrImp</vt:lpstr>
      <vt:lpstr>'КС2-4'!ZatrTrImp</vt:lpstr>
      <vt:lpstr>'КС2-5'!ZatrTrImp</vt:lpstr>
      <vt:lpstr>'КС2-6'!ZatrTrImp</vt:lpstr>
      <vt:lpstr>'КС2-7'!ZatrTrImp</vt:lpstr>
      <vt:lpstr>'КС2-8'!ZatrTrImp</vt:lpstr>
      <vt:lpstr>'кс2-8 '!ZatrTrImp</vt:lpstr>
      <vt:lpstr>'кс2-9'!ZatrTrImp</vt:lpstr>
      <vt:lpstr>' кс 2 12'!Заголовки_для_печати</vt:lpstr>
      <vt:lpstr>'кс2 11'!Заголовки_для_печати</vt:lpstr>
      <vt:lpstr>'кс2 4 корр'!Заголовки_для_печати</vt:lpstr>
      <vt:lpstr>'КС2-1.'!Заголовки_для_печати</vt:lpstr>
      <vt:lpstr>'кс2-10'!Заголовки_для_печати</vt:lpstr>
      <vt:lpstr>'кс2-13'!Заголовки_для_печати</vt:lpstr>
      <vt:lpstr>'кс2-14'!Заголовки_для_печати</vt:lpstr>
      <vt:lpstr>'кс2-15'!Заголовки_для_печати</vt:lpstr>
      <vt:lpstr>'кс2-16'!Заголовки_для_печати</vt:lpstr>
      <vt:lpstr>'кс2-17'!Заголовки_для_печати</vt:lpstr>
      <vt:lpstr>'кс2-18'!Заголовки_для_печати</vt:lpstr>
      <vt:lpstr>'кс2-19'!Заголовки_для_печати</vt:lpstr>
      <vt:lpstr>'КС2-2.'!Заголовки_для_печати</vt:lpstr>
      <vt:lpstr>'кс2-20'!Заголовки_для_печати</vt:lpstr>
      <vt:lpstr>'кс2-21'!Заголовки_для_печати</vt:lpstr>
      <vt:lpstr>'кс2-22'!Заголовки_для_печати</vt:lpstr>
      <vt:lpstr>'кс2-23'!Заголовки_для_печати</vt:lpstr>
      <vt:lpstr>'кс2-23.'!Заголовки_для_печати</vt:lpstr>
      <vt:lpstr>'кс2-24.'!Заголовки_для_печати</vt:lpstr>
      <vt:lpstr>'кс2-25.'!Заголовки_для_печати</vt:lpstr>
      <vt:lpstr>'кс2-25..'!Заголовки_для_печати</vt:lpstr>
      <vt:lpstr>'кс2-26'!Заголовки_для_печати</vt:lpstr>
      <vt:lpstr>'кс2-27'!Заголовки_для_печати</vt:lpstr>
      <vt:lpstr>'кс2-28'!Заголовки_для_печати</vt:lpstr>
      <vt:lpstr>'кс2-29'!Заголовки_для_печати</vt:lpstr>
      <vt:lpstr>'КС2-3'!Заголовки_для_печати</vt:lpstr>
      <vt:lpstr>'кс2-30'!Заголовки_для_печати</vt:lpstr>
      <vt:lpstr>'КС2-4'!Заголовки_для_печати</vt:lpstr>
      <vt:lpstr>'КС2-5'!Заголовки_для_печати</vt:lpstr>
      <vt:lpstr>'КС2-6'!Заголовки_для_печати</vt:lpstr>
      <vt:lpstr>'КС2-7'!Заголовки_для_печати</vt:lpstr>
      <vt:lpstr>'КС2-8'!Заголовки_для_печати</vt:lpstr>
      <vt:lpstr>'кс2-8 '!Заголовки_для_печати</vt:lpstr>
      <vt:lpstr>'кс2-9'!Заголовки_для_печати</vt:lpstr>
      <vt:lpstr>ССР!Заголовки_для_печати</vt:lpstr>
      <vt:lpstr>'КС2-1.'!Область_печати</vt:lpstr>
      <vt:lpstr>'КС2-2.'!Область_печати</vt:lpstr>
      <vt:lpstr>'кс2-22'!Область_печати</vt:lpstr>
      <vt:lpstr>'кс2-23.'!Область_печати</vt:lpstr>
      <vt:lpstr>'кс2-25..'!Область_печати</vt:lpstr>
      <vt:lpstr>'кс2-26'!Область_печати</vt:lpstr>
      <vt:lpstr>'кс2-28'!Область_печати</vt:lpstr>
      <vt:lpstr>'кс2-29'!Область_печати</vt:lpstr>
      <vt:lpstr>'кс2-30'!Область_печати</vt:lpstr>
      <vt:lpstr>'КС2-5'!Область_печати</vt:lpstr>
      <vt:lpstr>'КС2-6'!Область_печати</vt:lpstr>
      <vt:lpstr>'КС2-7'!Область_печати</vt:lpstr>
      <vt:lpstr>'КС2-8'!Область_печати</vt:lpstr>
      <vt:lpstr>'КС3-1'!Область_печати</vt:lpstr>
      <vt:lpstr>'КС3-2'!Область_печати</vt:lpstr>
      <vt:lpstr>'КС3-2 корр'!Область_печати</vt:lpstr>
      <vt:lpstr>'КС3-3'!Область_печати</vt:lpstr>
      <vt:lpstr>'КС3-4'!Область_печати</vt:lpstr>
      <vt:lpstr>'КС3-5'!Область_печати</vt:lpstr>
      <vt:lpstr>'КС3-6'!Область_печати</vt:lpstr>
      <vt:lpstr>'КС3-7'!Область_печати</vt:lpstr>
      <vt:lpstr>'КС3-8'!Область_печати</vt:lpstr>
      <vt:lpstr>накопит!Область_печати</vt:lpstr>
      <vt:lpstr>ССР!Область_печати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Snake</cp:lastModifiedBy>
  <cp:lastPrinted>2021-09-07T07:59:27Z</cp:lastPrinted>
  <dcterms:created xsi:type="dcterms:W3CDTF">2002-03-25T05:35:56Z</dcterms:created>
  <dcterms:modified xsi:type="dcterms:W3CDTF">2022-02-08T13:52:47Z</dcterms:modified>
</cp:coreProperties>
</file>