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zevos/Desktop/"/>
    </mc:Choice>
  </mc:AlternateContent>
  <xr:revisionPtr revIDLastSave="0" documentId="13_ncr:1_{975C4B9B-8C80-204A-8F7F-542966B4F4B9}" xr6:coauthVersionLast="47" xr6:coauthVersionMax="47" xr10:uidLastSave="{00000000-0000-0000-0000-000000000000}"/>
  <bookViews>
    <workbookView xWindow="0" yWindow="500" windowWidth="44800" windowHeight="22920" xr2:uid="{EBDBFB71-F24E-9546-A797-62AD6E7CDF99}"/>
  </bookViews>
  <sheets>
    <sheet name="ПРАЙС ЛИСТ ТЕРМО ПРОДУКЦИЯ РУБ" sheetId="1" r:id="rId1"/>
    <sheet name="ПРАЙС ЛИСТ МЕБЕЛЬНЫЙ ЩИТ ДУБ" sheetId="2" r:id="rId2"/>
    <sheet name="ПРАЙС ЛИСТ ТЕРМО ПРОДУКЦИЯ ЕВРО" sheetId="3" r:id="rId3"/>
  </sheets>
  <definedNames>
    <definedName name="_xlnm._FilterDatabase" localSheetId="0" hidden="1">'ПРАЙС ЛИСТ ТЕРМО ПРОДУКЦИЯ РУБ'!$B$5:$G$5</definedName>
  </definedName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217" i="1" l="1"/>
  <c r="U217" i="1"/>
  <c r="V217" i="1"/>
  <c r="T218" i="1"/>
  <c r="U218" i="1"/>
  <c r="V218" i="1"/>
  <c r="T219" i="1"/>
  <c r="U219" i="1"/>
  <c r="V219" i="1"/>
  <c r="T220" i="1"/>
  <c r="U220" i="1"/>
  <c r="V220" i="1"/>
  <c r="T221" i="1"/>
  <c r="U221" i="1"/>
  <c r="V221" i="1"/>
  <c r="T222" i="1"/>
  <c r="U222" i="1"/>
  <c r="V222" i="1"/>
  <c r="T223" i="1"/>
  <c r="U223" i="1"/>
  <c r="V223" i="1"/>
  <c r="T224" i="1"/>
  <c r="U224" i="1"/>
  <c r="V224" i="1"/>
  <c r="T225" i="1"/>
  <c r="U225" i="1"/>
  <c r="V225" i="1"/>
  <c r="T226" i="1"/>
  <c r="U226" i="1"/>
  <c r="V226" i="1"/>
  <c r="T227" i="1"/>
  <c r="U227" i="1"/>
  <c r="V227" i="1"/>
  <c r="T228" i="1"/>
  <c r="U228" i="1"/>
  <c r="V228" i="1"/>
  <c r="T229" i="1"/>
  <c r="U229" i="1"/>
  <c r="V229" i="1"/>
  <c r="T230" i="1"/>
  <c r="U230" i="1"/>
  <c r="V230" i="1"/>
  <c r="T231" i="1"/>
  <c r="U231" i="1"/>
  <c r="V231" i="1"/>
  <c r="T232" i="1"/>
  <c r="U232" i="1"/>
  <c r="V232" i="1"/>
  <c r="T233" i="1"/>
  <c r="U233" i="1"/>
  <c r="V233" i="1"/>
  <c r="T234" i="1"/>
  <c r="U234" i="1"/>
  <c r="V234" i="1"/>
  <c r="T235" i="1"/>
  <c r="U235" i="1"/>
  <c r="V235" i="1"/>
  <c r="T236" i="1"/>
  <c r="U236" i="1"/>
  <c r="V236" i="1"/>
  <c r="T237" i="1"/>
  <c r="U237" i="1"/>
  <c r="V237" i="1"/>
  <c r="T238" i="1"/>
  <c r="U238" i="1"/>
  <c r="V238" i="1"/>
  <c r="T239" i="1"/>
  <c r="U239" i="1"/>
  <c r="V239" i="1"/>
  <c r="T240" i="1"/>
  <c r="U240" i="1"/>
  <c r="V240" i="1"/>
  <c r="T241" i="1"/>
  <c r="U241" i="1"/>
  <c r="V241" i="1"/>
  <c r="T242" i="1"/>
  <c r="U242" i="1"/>
  <c r="V242" i="1"/>
  <c r="T243" i="1"/>
  <c r="U243" i="1"/>
  <c r="V243" i="1"/>
  <c r="T244" i="1"/>
  <c r="U244" i="1"/>
  <c r="V244" i="1"/>
  <c r="T245" i="1"/>
  <c r="U245" i="1"/>
  <c r="V245" i="1"/>
  <c r="T246" i="1"/>
  <c r="U246" i="1"/>
  <c r="V246" i="1"/>
  <c r="T247" i="1"/>
  <c r="U247" i="1"/>
  <c r="V247" i="1"/>
  <c r="T248" i="1"/>
  <c r="U248" i="1"/>
  <c r="V248" i="1"/>
  <c r="T249" i="1"/>
  <c r="U249" i="1"/>
  <c r="V249" i="1"/>
  <c r="T250" i="1"/>
  <c r="U250" i="1"/>
  <c r="V250" i="1"/>
  <c r="T251" i="1"/>
  <c r="U251" i="1"/>
  <c r="V251" i="1"/>
  <c r="T252" i="1"/>
  <c r="U252" i="1"/>
  <c r="V252" i="1"/>
  <c r="T253" i="1"/>
  <c r="U253" i="1"/>
  <c r="V253" i="1"/>
  <c r="T254" i="1"/>
  <c r="U254" i="1"/>
  <c r="V254" i="1"/>
  <c r="T255" i="1"/>
  <c r="U255" i="1"/>
  <c r="V255" i="1"/>
  <c r="T256" i="1"/>
  <c r="U256" i="1"/>
  <c r="V256" i="1"/>
  <c r="T257" i="1"/>
  <c r="U257" i="1"/>
  <c r="V257" i="1"/>
  <c r="T258" i="1"/>
  <c r="U258" i="1"/>
  <c r="V258" i="1"/>
  <c r="T259" i="1"/>
  <c r="U259" i="1"/>
  <c r="V259" i="1"/>
  <c r="T260" i="1"/>
  <c r="U260" i="1"/>
  <c r="V260" i="1"/>
  <c r="T261" i="1"/>
  <c r="U261" i="1"/>
  <c r="V261" i="1"/>
  <c r="T262" i="1"/>
  <c r="U262" i="1"/>
  <c r="V262" i="1"/>
  <c r="T263" i="1"/>
  <c r="U263" i="1"/>
  <c r="V263" i="1"/>
  <c r="T264" i="1"/>
  <c r="U264" i="1"/>
  <c r="V264" i="1"/>
  <c r="T265" i="1"/>
  <c r="U265" i="1"/>
  <c r="V265" i="1"/>
  <c r="T266" i="1"/>
  <c r="U266" i="1"/>
  <c r="V266" i="1"/>
  <c r="T267" i="1"/>
  <c r="U267" i="1"/>
  <c r="V267" i="1"/>
  <c r="V216" i="1"/>
  <c r="U216" i="1"/>
  <c r="T216" i="1"/>
  <c r="T209" i="1"/>
  <c r="U209" i="1"/>
  <c r="V209" i="1"/>
  <c r="T210" i="1"/>
  <c r="U210" i="1"/>
  <c r="V210" i="1"/>
  <c r="T211" i="1"/>
  <c r="U211" i="1"/>
  <c r="V211" i="1"/>
  <c r="V208" i="1"/>
  <c r="U208" i="1"/>
  <c r="T208" i="1"/>
  <c r="T155" i="1"/>
  <c r="U155" i="1"/>
  <c r="V155" i="1"/>
  <c r="T156" i="1"/>
  <c r="U156" i="1"/>
  <c r="V156" i="1"/>
  <c r="T157" i="1"/>
  <c r="U157" i="1"/>
  <c r="V157" i="1"/>
  <c r="T158" i="1"/>
  <c r="U158" i="1"/>
  <c r="V158" i="1"/>
  <c r="T159" i="1"/>
  <c r="U159" i="1"/>
  <c r="V159" i="1"/>
  <c r="T160" i="1"/>
  <c r="U160" i="1"/>
  <c r="V160" i="1"/>
  <c r="T161" i="1"/>
  <c r="U161" i="1"/>
  <c r="V161" i="1"/>
  <c r="T162" i="1"/>
  <c r="U162" i="1"/>
  <c r="V162" i="1"/>
  <c r="T163" i="1"/>
  <c r="U163" i="1"/>
  <c r="V163" i="1"/>
  <c r="T164" i="1"/>
  <c r="U164" i="1"/>
  <c r="V164" i="1"/>
  <c r="T165" i="1"/>
  <c r="U165" i="1"/>
  <c r="V165" i="1"/>
  <c r="T166" i="1"/>
  <c r="U166" i="1"/>
  <c r="V166" i="1"/>
  <c r="T167" i="1"/>
  <c r="U167" i="1"/>
  <c r="V167" i="1"/>
  <c r="T168" i="1"/>
  <c r="U168" i="1"/>
  <c r="V168" i="1"/>
  <c r="T169" i="1"/>
  <c r="U169" i="1"/>
  <c r="V169" i="1"/>
  <c r="T170" i="1"/>
  <c r="U170" i="1"/>
  <c r="V170" i="1"/>
  <c r="T171" i="1"/>
  <c r="U171" i="1"/>
  <c r="V171" i="1"/>
  <c r="T172" i="1"/>
  <c r="U172" i="1"/>
  <c r="V172" i="1"/>
  <c r="T173" i="1"/>
  <c r="U173" i="1"/>
  <c r="V173" i="1"/>
  <c r="T174" i="1"/>
  <c r="U174" i="1"/>
  <c r="V174" i="1"/>
  <c r="T175" i="1"/>
  <c r="U175" i="1"/>
  <c r="V175" i="1"/>
  <c r="T176" i="1"/>
  <c r="U176" i="1"/>
  <c r="V176" i="1"/>
  <c r="T177" i="1"/>
  <c r="U177" i="1"/>
  <c r="V177" i="1"/>
  <c r="T178" i="1"/>
  <c r="U178" i="1"/>
  <c r="V178" i="1"/>
  <c r="T179" i="1"/>
  <c r="U179" i="1"/>
  <c r="V179" i="1"/>
  <c r="T180" i="1"/>
  <c r="U180" i="1"/>
  <c r="V180" i="1"/>
  <c r="T181" i="1"/>
  <c r="U181" i="1"/>
  <c r="V181" i="1"/>
  <c r="T182" i="1"/>
  <c r="U182" i="1"/>
  <c r="V182" i="1"/>
  <c r="T183" i="1"/>
  <c r="U183" i="1"/>
  <c r="V183" i="1"/>
  <c r="T184" i="1"/>
  <c r="U184" i="1"/>
  <c r="V184" i="1"/>
  <c r="T185" i="1"/>
  <c r="U185" i="1"/>
  <c r="V185" i="1"/>
  <c r="T186" i="1"/>
  <c r="U186" i="1"/>
  <c r="V186" i="1"/>
  <c r="T187" i="1"/>
  <c r="U187" i="1"/>
  <c r="V187" i="1"/>
  <c r="T188" i="1"/>
  <c r="U188" i="1"/>
  <c r="V188" i="1"/>
  <c r="T189" i="1"/>
  <c r="U189" i="1"/>
  <c r="V189" i="1"/>
  <c r="T190" i="1"/>
  <c r="U190" i="1"/>
  <c r="V190" i="1"/>
  <c r="T191" i="1"/>
  <c r="U191" i="1"/>
  <c r="V191" i="1"/>
  <c r="T192" i="1"/>
  <c r="U192" i="1"/>
  <c r="V192" i="1"/>
  <c r="T193" i="1"/>
  <c r="U193" i="1"/>
  <c r="V193" i="1"/>
  <c r="T194" i="1"/>
  <c r="U194" i="1"/>
  <c r="V194" i="1"/>
  <c r="T195" i="1"/>
  <c r="U195" i="1"/>
  <c r="V195" i="1"/>
  <c r="T196" i="1"/>
  <c r="U196" i="1"/>
  <c r="V196" i="1"/>
  <c r="T197" i="1"/>
  <c r="U197" i="1"/>
  <c r="V197" i="1"/>
  <c r="T198" i="1"/>
  <c r="U198" i="1"/>
  <c r="V198" i="1"/>
  <c r="T199" i="1"/>
  <c r="U199" i="1"/>
  <c r="V199" i="1"/>
  <c r="T200" i="1"/>
  <c r="U200" i="1"/>
  <c r="V200" i="1"/>
  <c r="T201" i="1"/>
  <c r="U201" i="1"/>
  <c r="V201" i="1"/>
  <c r="T202" i="1"/>
  <c r="U202" i="1"/>
  <c r="V202" i="1"/>
  <c r="T203" i="1"/>
  <c r="U203" i="1"/>
  <c r="V203" i="1"/>
  <c r="V154" i="1"/>
  <c r="U154" i="1"/>
  <c r="T154" i="1"/>
  <c r="U7" i="1"/>
  <c r="U8" i="1"/>
  <c r="U9" i="1"/>
  <c r="U10" i="1"/>
  <c r="U11" i="1"/>
  <c r="U12" i="1"/>
  <c r="U13" i="1"/>
  <c r="U14" i="1"/>
  <c r="U15" i="1"/>
  <c r="U16" i="1"/>
  <c r="U17" i="1"/>
  <c r="U30" i="1"/>
  <c r="U31" i="1"/>
  <c r="U32" i="1"/>
  <c r="U33" i="1"/>
  <c r="U34" i="1"/>
  <c r="U35" i="1"/>
  <c r="U36" i="1"/>
  <c r="U37" i="1"/>
  <c r="U38" i="1"/>
  <c r="U39" i="1"/>
  <c r="U40" i="1"/>
  <c r="U41" i="1"/>
  <c r="U54" i="1"/>
  <c r="U55" i="1"/>
  <c r="U56" i="1"/>
  <c r="U57" i="1"/>
  <c r="U58" i="1"/>
  <c r="U59" i="1"/>
  <c r="U60" i="1"/>
  <c r="U61" i="1"/>
  <c r="U62" i="1"/>
  <c r="U63" i="1"/>
  <c r="U64" i="1"/>
  <c r="U65" i="1"/>
  <c r="U78" i="1"/>
  <c r="U79" i="1"/>
  <c r="U80" i="1"/>
  <c r="U81" i="1"/>
  <c r="U82" i="1"/>
  <c r="U83" i="1"/>
  <c r="U84" i="1"/>
  <c r="U85" i="1"/>
  <c r="U86" i="1"/>
  <c r="U87" i="1"/>
  <c r="U88" i="1"/>
  <c r="U89" i="1"/>
  <c r="U102" i="1"/>
  <c r="U103" i="1"/>
  <c r="U104" i="1"/>
  <c r="U105" i="1"/>
  <c r="U106" i="1"/>
  <c r="U107" i="1"/>
  <c r="U108" i="1"/>
  <c r="U109" i="1"/>
  <c r="U110" i="1"/>
  <c r="U111" i="1"/>
  <c r="U112" i="1"/>
  <c r="U113" i="1"/>
  <c r="U126" i="1"/>
  <c r="U127" i="1"/>
  <c r="U128" i="1"/>
  <c r="U129" i="1"/>
  <c r="U130" i="1"/>
  <c r="U131" i="1"/>
  <c r="U132" i="1"/>
  <c r="U133" i="1"/>
  <c r="U134" i="1"/>
  <c r="U135" i="1"/>
  <c r="U136" i="1"/>
  <c r="U137" i="1"/>
  <c r="U6" i="1"/>
  <c r="W164" i="1"/>
  <c r="W165" i="1"/>
  <c r="W166" i="1"/>
  <c r="W167" i="1"/>
  <c r="W168" i="1"/>
  <c r="W169" i="1"/>
  <c r="W170" i="1"/>
  <c r="W171" i="1"/>
  <c r="W172" i="1"/>
  <c r="W173" i="1"/>
  <c r="W174" i="1"/>
  <c r="W175" i="1"/>
  <c r="W176" i="1"/>
  <c r="W177" i="1"/>
  <c r="W178" i="1"/>
  <c r="W179" i="1"/>
  <c r="W180" i="1"/>
  <c r="W181" i="1"/>
  <c r="W182" i="1"/>
  <c r="W183" i="1"/>
  <c r="W184" i="1"/>
  <c r="W185" i="1"/>
  <c r="W186" i="1"/>
  <c r="W187" i="1"/>
  <c r="W188" i="1"/>
  <c r="W189" i="1"/>
  <c r="W190" i="1"/>
  <c r="W191" i="1"/>
  <c r="W192" i="1"/>
  <c r="W193" i="1"/>
  <c r="W194" i="1"/>
  <c r="W195" i="1"/>
  <c r="I163" i="1"/>
  <c r="I162" i="1"/>
  <c r="I161" i="1"/>
  <c r="I160" i="1"/>
  <c r="I159" i="1"/>
  <c r="I158" i="1"/>
  <c r="I157" i="1"/>
  <c r="I156" i="1"/>
  <c r="I155" i="1"/>
  <c r="I154" i="1"/>
  <c r="W196" i="1" l="1"/>
  <c r="I216" i="3"/>
  <c r="I217" i="3"/>
  <c r="I218" i="3"/>
  <c r="I219" i="3"/>
  <c r="O219" i="3" s="1"/>
  <c r="I220" i="3"/>
  <c r="I221" i="3"/>
  <c r="O221" i="3" s="1"/>
  <c r="I222" i="3"/>
  <c r="I223" i="3"/>
  <c r="O223" i="3" s="1"/>
  <c r="I224" i="3"/>
  <c r="I225" i="3"/>
  <c r="I226" i="3"/>
  <c r="O226" i="3" s="1"/>
  <c r="I227" i="3"/>
  <c r="I228" i="3"/>
  <c r="R228" i="3" s="1"/>
  <c r="I229" i="3"/>
  <c r="O229" i="3" s="1"/>
  <c r="I230" i="3"/>
  <c r="I231" i="3"/>
  <c r="R231" i="3" s="1"/>
  <c r="I232" i="3"/>
  <c r="I233" i="3"/>
  <c r="I234" i="3"/>
  <c r="J234" i="3" s="1"/>
  <c r="S234" i="3" s="1"/>
  <c r="I235" i="3"/>
  <c r="I236" i="3"/>
  <c r="R236" i="3" s="1"/>
  <c r="I237" i="3"/>
  <c r="J237" i="3" s="1"/>
  <c r="I238" i="3"/>
  <c r="I239" i="3"/>
  <c r="L239" i="3" s="1"/>
  <c r="I240" i="3"/>
  <c r="I241" i="3"/>
  <c r="I242" i="3"/>
  <c r="L242" i="3" s="1"/>
  <c r="I243" i="3"/>
  <c r="I244" i="3"/>
  <c r="L244" i="3" s="1"/>
  <c r="I245" i="3"/>
  <c r="J245" i="3" s="1"/>
  <c r="S245" i="3" s="1"/>
  <c r="I246" i="3"/>
  <c r="J246" i="3" s="1"/>
  <c r="I247" i="3"/>
  <c r="H247" i="3" s="1"/>
  <c r="I248" i="3"/>
  <c r="I249" i="3"/>
  <c r="I250" i="3"/>
  <c r="R250" i="3" s="1"/>
  <c r="I251" i="3"/>
  <c r="O251" i="3" s="1"/>
  <c r="I252" i="3"/>
  <c r="I253" i="3"/>
  <c r="J253" i="3" s="1"/>
  <c r="I254" i="3"/>
  <c r="I255" i="3"/>
  <c r="J255" i="3" s="1"/>
  <c r="I256" i="3"/>
  <c r="I257" i="3"/>
  <c r="I258" i="3"/>
  <c r="O258" i="3" s="1"/>
  <c r="I259" i="3"/>
  <c r="I260" i="3"/>
  <c r="I261" i="3"/>
  <c r="J261" i="3" s="1"/>
  <c r="S261" i="3" s="1"/>
  <c r="I262" i="3"/>
  <c r="L262" i="3" s="1"/>
  <c r="I263" i="3"/>
  <c r="J263" i="3" s="1"/>
  <c r="I264" i="3"/>
  <c r="I265" i="3"/>
  <c r="I266" i="3"/>
  <c r="H266" i="3" s="1"/>
  <c r="I215" i="3"/>
  <c r="O215" i="3" s="1"/>
  <c r="I208" i="3"/>
  <c r="I209" i="3"/>
  <c r="H209" i="3" s="1"/>
  <c r="N209" i="3" s="1"/>
  <c r="I210" i="3"/>
  <c r="J210" i="3" s="1"/>
  <c r="S210" i="3" s="1"/>
  <c r="I207" i="3"/>
  <c r="I154" i="3"/>
  <c r="I155" i="3"/>
  <c r="I156" i="3"/>
  <c r="J156" i="3" s="1"/>
  <c r="I157" i="3"/>
  <c r="I158" i="3"/>
  <c r="J158" i="3" s="1"/>
  <c r="I159" i="3"/>
  <c r="J159" i="3" s="1"/>
  <c r="M159" i="3" s="1"/>
  <c r="I160" i="3"/>
  <c r="H160" i="3" s="1"/>
  <c r="I161" i="3"/>
  <c r="L161" i="3" s="1"/>
  <c r="I162" i="3"/>
  <c r="I163" i="3"/>
  <c r="I164" i="3"/>
  <c r="I165" i="3"/>
  <c r="L165" i="3" s="1"/>
  <c r="I166" i="3"/>
  <c r="J166" i="3" s="1"/>
  <c r="I167" i="3"/>
  <c r="L167" i="3" s="1"/>
  <c r="I168" i="3"/>
  <c r="I169" i="3"/>
  <c r="I170" i="3"/>
  <c r="I171" i="3"/>
  <c r="I172" i="3"/>
  <c r="I173" i="3"/>
  <c r="I174" i="3"/>
  <c r="O174" i="3" s="1"/>
  <c r="I175" i="3"/>
  <c r="L175" i="3" s="1"/>
  <c r="I176" i="3"/>
  <c r="I177" i="3"/>
  <c r="O177" i="3" s="1"/>
  <c r="I178" i="3"/>
  <c r="I179" i="3"/>
  <c r="I180" i="3"/>
  <c r="I181" i="3"/>
  <c r="R181" i="3" s="1"/>
  <c r="I182" i="3"/>
  <c r="O182" i="3" s="1"/>
  <c r="I183" i="3"/>
  <c r="O183" i="3" s="1"/>
  <c r="I184" i="3"/>
  <c r="J184" i="3" s="1"/>
  <c r="M184" i="3" s="1"/>
  <c r="I185" i="3"/>
  <c r="I186" i="3"/>
  <c r="I187" i="3"/>
  <c r="I188" i="3"/>
  <c r="O188" i="3" s="1"/>
  <c r="I189" i="3"/>
  <c r="H189" i="3" s="1"/>
  <c r="I190" i="3"/>
  <c r="R190" i="3" s="1"/>
  <c r="I191" i="3"/>
  <c r="O191" i="3" s="1"/>
  <c r="I192" i="3"/>
  <c r="O192" i="3" s="1"/>
  <c r="I193" i="3"/>
  <c r="R193" i="3" s="1"/>
  <c r="I194" i="3"/>
  <c r="I195" i="3"/>
  <c r="I196" i="3"/>
  <c r="I153" i="3"/>
  <c r="J153" i="3" s="1"/>
  <c r="M153" i="3" s="1"/>
  <c r="I6" i="3"/>
  <c r="R6" i="3" s="1"/>
  <c r="I7" i="3"/>
  <c r="R7" i="3" s="1"/>
  <c r="I8" i="3"/>
  <c r="H8" i="3" s="1"/>
  <c r="I9" i="3"/>
  <c r="I10" i="3"/>
  <c r="J10" i="3" s="1"/>
  <c r="S10" i="3" s="1"/>
  <c r="I11" i="3"/>
  <c r="I12" i="3"/>
  <c r="H12" i="3" s="1"/>
  <c r="I13" i="3"/>
  <c r="J13" i="3" s="1"/>
  <c r="S13" i="3" s="1"/>
  <c r="I14" i="3"/>
  <c r="J14" i="3" s="1"/>
  <c r="S14" i="3" s="1"/>
  <c r="I15" i="3"/>
  <c r="L15" i="3" s="1"/>
  <c r="I16" i="3"/>
  <c r="L16" i="3" s="1"/>
  <c r="I29" i="3"/>
  <c r="O29" i="3" s="1"/>
  <c r="I30" i="3"/>
  <c r="O30" i="3" s="1"/>
  <c r="I31" i="3"/>
  <c r="I32" i="3"/>
  <c r="L32" i="3" s="1"/>
  <c r="I33" i="3"/>
  <c r="J33" i="3" s="1"/>
  <c r="I34" i="3"/>
  <c r="J34" i="3" s="1"/>
  <c r="P34" i="3" s="1"/>
  <c r="I35" i="3"/>
  <c r="R35" i="3" s="1"/>
  <c r="I36" i="3"/>
  <c r="I37" i="3"/>
  <c r="R37" i="3" s="1"/>
  <c r="I38" i="3"/>
  <c r="I39" i="3"/>
  <c r="I40" i="3"/>
  <c r="O40" i="3" s="1"/>
  <c r="I53" i="3"/>
  <c r="R53" i="3" s="1"/>
  <c r="I54" i="3"/>
  <c r="I55" i="3"/>
  <c r="R55" i="3" s="1"/>
  <c r="I56" i="3"/>
  <c r="R56" i="3" s="1"/>
  <c r="I57" i="3"/>
  <c r="I58" i="3"/>
  <c r="J58" i="3" s="1"/>
  <c r="S58" i="3" s="1"/>
  <c r="I59" i="3"/>
  <c r="I60" i="3"/>
  <c r="I61" i="3"/>
  <c r="J61" i="3" s="1"/>
  <c r="M61" i="3" s="1"/>
  <c r="I62" i="3"/>
  <c r="J62" i="3" s="1"/>
  <c r="I63" i="3"/>
  <c r="H63" i="3" s="1"/>
  <c r="I64" i="3"/>
  <c r="O64" i="3" s="1"/>
  <c r="I77" i="3"/>
  <c r="I78" i="3"/>
  <c r="I79" i="3"/>
  <c r="I80" i="3"/>
  <c r="R80" i="3" s="1"/>
  <c r="I81" i="3"/>
  <c r="H81" i="3" s="1"/>
  <c r="Q81" i="3" s="1"/>
  <c r="I82" i="3"/>
  <c r="J82" i="3" s="1"/>
  <c r="I83" i="3"/>
  <c r="R83" i="3" s="1"/>
  <c r="I84" i="3"/>
  <c r="O84" i="3" s="1"/>
  <c r="I85" i="3"/>
  <c r="I86" i="3"/>
  <c r="I87" i="3"/>
  <c r="I88" i="3"/>
  <c r="L88" i="3" s="1"/>
  <c r="I101" i="3"/>
  <c r="J101" i="3" s="1"/>
  <c r="I102" i="3"/>
  <c r="O102" i="3" s="1"/>
  <c r="I103" i="3"/>
  <c r="R103" i="3" s="1"/>
  <c r="I104" i="3"/>
  <c r="L104" i="3" s="1"/>
  <c r="I105" i="3"/>
  <c r="I106" i="3"/>
  <c r="L106" i="3" s="1"/>
  <c r="I107" i="3"/>
  <c r="J107" i="3" s="1"/>
  <c r="I108" i="3"/>
  <c r="L108" i="3" s="1"/>
  <c r="I109" i="3"/>
  <c r="R109" i="3" s="1"/>
  <c r="I110" i="3"/>
  <c r="R110" i="3" s="1"/>
  <c r="I111" i="3"/>
  <c r="L111" i="3" s="1"/>
  <c r="I112" i="3"/>
  <c r="J112" i="3" s="1"/>
  <c r="M112" i="3" s="1"/>
  <c r="I125" i="3"/>
  <c r="I126" i="3"/>
  <c r="I127" i="3"/>
  <c r="I128" i="3"/>
  <c r="J128" i="3" s="1"/>
  <c r="I129" i="3"/>
  <c r="R129" i="3" s="1"/>
  <c r="I130" i="3"/>
  <c r="R130" i="3" s="1"/>
  <c r="I131" i="3"/>
  <c r="R131" i="3" s="1"/>
  <c r="I132" i="3"/>
  <c r="J132" i="3" s="1"/>
  <c r="M132" i="3" s="1"/>
  <c r="I133" i="3"/>
  <c r="I134" i="3"/>
  <c r="I135" i="3"/>
  <c r="I136" i="3"/>
  <c r="J136" i="3" s="1"/>
  <c r="P136" i="3" s="1"/>
  <c r="I5" i="3"/>
  <c r="L5" i="3" s="1"/>
  <c r="J266" i="3"/>
  <c r="R265" i="3"/>
  <c r="O265" i="3"/>
  <c r="L265" i="3"/>
  <c r="J265" i="3"/>
  <c r="H265" i="3"/>
  <c r="Q265" i="3" s="1"/>
  <c r="R264" i="3"/>
  <c r="O264" i="3"/>
  <c r="L264" i="3"/>
  <c r="J264" i="3"/>
  <c r="P264" i="3" s="1"/>
  <c r="H264" i="3"/>
  <c r="Q264" i="3" s="1"/>
  <c r="O263" i="3"/>
  <c r="L263" i="3"/>
  <c r="R258" i="3"/>
  <c r="R257" i="3"/>
  <c r="O257" i="3"/>
  <c r="L257" i="3"/>
  <c r="J257" i="3"/>
  <c r="S257" i="3" s="1"/>
  <c r="H257" i="3"/>
  <c r="K257" i="3" s="1"/>
  <c r="R256" i="3"/>
  <c r="O256" i="3"/>
  <c r="L256" i="3"/>
  <c r="J256" i="3"/>
  <c r="S256" i="3" s="1"/>
  <c r="H256" i="3"/>
  <c r="K256" i="3" s="1"/>
  <c r="R255" i="3"/>
  <c r="O255" i="3"/>
  <c r="L255" i="3"/>
  <c r="R249" i="3"/>
  <c r="O249" i="3"/>
  <c r="L249" i="3"/>
  <c r="J249" i="3"/>
  <c r="H249" i="3"/>
  <c r="Q249" i="3" s="1"/>
  <c r="R248" i="3"/>
  <c r="O248" i="3"/>
  <c r="L248" i="3"/>
  <c r="J248" i="3"/>
  <c r="H248" i="3"/>
  <c r="Q248" i="3" s="1"/>
  <c r="R247" i="3"/>
  <c r="O247" i="3"/>
  <c r="L247" i="3"/>
  <c r="J247" i="3"/>
  <c r="R241" i="3"/>
  <c r="O241" i="3"/>
  <c r="L241" i="3"/>
  <c r="J241" i="3"/>
  <c r="S241" i="3" s="1"/>
  <c r="H241" i="3"/>
  <c r="N241" i="3" s="1"/>
  <c r="R240" i="3"/>
  <c r="O240" i="3"/>
  <c r="L240" i="3"/>
  <c r="J240" i="3"/>
  <c r="H240" i="3"/>
  <c r="K240" i="3" s="1"/>
  <c r="R239" i="3"/>
  <c r="O239" i="3"/>
  <c r="H234" i="3"/>
  <c r="N234" i="3" s="1"/>
  <c r="R233" i="3"/>
  <c r="O233" i="3"/>
  <c r="L233" i="3"/>
  <c r="J233" i="3"/>
  <c r="S233" i="3" s="1"/>
  <c r="H233" i="3"/>
  <c r="Q233" i="3" s="1"/>
  <c r="R232" i="3"/>
  <c r="O232" i="3"/>
  <c r="L232" i="3"/>
  <c r="J232" i="3"/>
  <c r="S232" i="3" s="1"/>
  <c r="H232" i="3"/>
  <c r="Q232" i="3" s="1"/>
  <c r="L231" i="3"/>
  <c r="J231" i="3"/>
  <c r="H231" i="3"/>
  <c r="R225" i="3"/>
  <c r="O225" i="3"/>
  <c r="L225" i="3"/>
  <c r="J225" i="3"/>
  <c r="S225" i="3" s="1"/>
  <c r="H225" i="3"/>
  <c r="R224" i="3"/>
  <c r="O224" i="3"/>
  <c r="L224" i="3"/>
  <c r="J224" i="3"/>
  <c r="H224" i="3"/>
  <c r="K224" i="3" s="1"/>
  <c r="R223" i="3"/>
  <c r="H223" i="3"/>
  <c r="Q223" i="3" s="1"/>
  <c r="H220" i="3"/>
  <c r="Q220" i="3" s="1"/>
  <c r="R217" i="3"/>
  <c r="O217" i="3"/>
  <c r="L217" i="3"/>
  <c r="J217" i="3"/>
  <c r="S217" i="3" s="1"/>
  <c r="H217" i="3"/>
  <c r="Q217" i="3" s="1"/>
  <c r="R216" i="3"/>
  <c r="P216" i="3"/>
  <c r="O216" i="3"/>
  <c r="L216" i="3"/>
  <c r="J216" i="3"/>
  <c r="S216" i="3" s="1"/>
  <c r="H216" i="3"/>
  <c r="Q216" i="3" s="1"/>
  <c r="L209" i="3"/>
  <c r="J209" i="3"/>
  <c r="S209" i="3" s="1"/>
  <c r="R207" i="3"/>
  <c r="O207" i="3"/>
  <c r="L207" i="3"/>
  <c r="J207" i="3"/>
  <c r="H207" i="3"/>
  <c r="K207" i="3" s="1"/>
  <c r="R195" i="3"/>
  <c r="H195" i="3"/>
  <c r="R194" i="3"/>
  <c r="L194" i="3"/>
  <c r="J194" i="3"/>
  <c r="M194" i="3" s="1"/>
  <c r="L193" i="3"/>
  <c r="J193" i="3"/>
  <c r="H193" i="3"/>
  <c r="N193" i="3" s="1"/>
  <c r="R187" i="3"/>
  <c r="O187" i="3"/>
  <c r="L187" i="3"/>
  <c r="J187" i="3"/>
  <c r="H187" i="3"/>
  <c r="N187" i="3" s="1"/>
  <c r="R186" i="3"/>
  <c r="O186" i="3"/>
  <c r="L186" i="3"/>
  <c r="J186" i="3"/>
  <c r="P186" i="3" s="1"/>
  <c r="H186" i="3"/>
  <c r="Q186" i="3" s="1"/>
  <c r="R185" i="3"/>
  <c r="O185" i="3"/>
  <c r="L185" i="3"/>
  <c r="J185" i="3"/>
  <c r="P185" i="3" s="1"/>
  <c r="H185" i="3"/>
  <c r="N185" i="3" s="1"/>
  <c r="R179" i="3"/>
  <c r="O179" i="3"/>
  <c r="L179" i="3"/>
  <c r="J179" i="3"/>
  <c r="S179" i="3" s="1"/>
  <c r="H179" i="3"/>
  <c r="R178" i="3"/>
  <c r="O178" i="3"/>
  <c r="L178" i="3"/>
  <c r="J178" i="3"/>
  <c r="S178" i="3" s="1"/>
  <c r="H178" i="3"/>
  <c r="K178" i="3" s="1"/>
  <c r="R177" i="3"/>
  <c r="L177" i="3"/>
  <c r="J177" i="3"/>
  <c r="M177" i="3" s="1"/>
  <c r="H177" i="3"/>
  <c r="Q177" i="3" s="1"/>
  <c r="R171" i="3"/>
  <c r="O171" i="3"/>
  <c r="L171" i="3"/>
  <c r="J171" i="3"/>
  <c r="S171" i="3" s="1"/>
  <c r="H171" i="3"/>
  <c r="Q171" i="3" s="1"/>
  <c r="R170" i="3"/>
  <c r="O170" i="3"/>
  <c r="L170" i="3"/>
  <c r="J170" i="3"/>
  <c r="S170" i="3" s="1"/>
  <c r="H170" i="3"/>
  <c r="R169" i="3"/>
  <c r="O169" i="3"/>
  <c r="L169" i="3"/>
  <c r="J169" i="3"/>
  <c r="M169" i="3" s="1"/>
  <c r="H169" i="3"/>
  <c r="R163" i="3"/>
  <c r="O163" i="3"/>
  <c r="L163" i="3"/>
  <c r="J163" i="3"/>
  <c r="H163" i="3"/>
  <c r="R162" i="3"/>
  <c r="O162" i="3"/>
  <c r="L162" i="3"/>
  <c r="J162" i="3"/>
  <c r="S162" i="3" s="1"/>
  <c r="H162" i="3"/>
  <c r="K162" i="3" s="1"/>
  <c r="R155" i="3"/>
  <c r="O155" i="3"/>
  <c r="L155" i="3"/>
  <c r="J155" i="3"/>
  <c r="S155" i="3" s="1"/>
  <c r="H155" i="3"/>
  <c r="Q155" i="3" s="1"/>
  <c r="R154" i="3"/>
  <c r="O154" i="3"/>
  <c r="L154" i="3"/>
  <c r="J154" i="3"/>
  <c r="S154" i="3" s="1"/>
  <c r="H154" i="3"/>
  <c r="F141" i="3"/>
  <c r="F142" i="3" s="1"/>
  <c r="F143" i="3" s="1"/>
  <c r="F144" i="3" s="1"/>
  <c r="F145" i="3" s="1"/>
  <c r="F146" i="3" s="1"/>
  <c r="F147" i="3" s="1"/>
  <c r="F148" i="3" s="1"/>
  <c r="F140" i="3"/>
  <c r="R135" i="3"/>
  <c r="O135" i="3"/>
  <c r="L135" i="3"/>
  <c r="J135" i="3"/>
  <c r="H135" i="3"/>
  <c r="R134" i="3"/>
  <c r="H134" i="3"/>
  <c r="L133" i="3"/>
  <c r="H133" i="3"/>
  <c r="N133" i="3" s="1"/>
  <c r="F133" i="3"/>
  <c r="F134" i="3" s="1"/>
  <c r="F135" i="3" s="1"/>
  <c r="F136" i="3" s="1"/>
  <c r="F130" i="3"/>
  <c r="F131" i="3" s="1"/>
  <c r="F132" i="3" s="1"/>
  <c r="F129" i="3"/>
  <c r="F128" i="3"/>
  <c r="R127" i="3"/>
  <c r="O127" i="3"/>
  <c r="L127" i="3"/>
  <c r="J127" i="3"/>
  <c r="H127" i="3"/>
  <c r="J126" i="3"/>
  <c r="H126" i="3"/>
  <c r="Q126" i="3" s="1"/>
  <c r="J125" i="3"/>
  <c r="M125" i="3" s="1"/>
  <c r="F116" i="3"/>
  <c r="F117" i="3" s="1"/>
  <c r="F118" i="3" s="1"/>
  <c r="F119" i="3" s="1"/>
  <c r="F120" i="3" s="1"/>
  <c r="F121" i="3" s="1"/>
  <c r="F122" i="3" s="1"/>
  <c r="F123" i="3" s="1"/>
  <c r="F124" i="3" s="1"/>
  <c r="H110" i="3"/>
  <c r="O107" i="3"/>
  <c r="L107" i="3"/>
  <c r="H107" i="3"/>
  <c r="Q107" i="3" s="1"/>
  <c r="F107" i="3"/>
  <c r="F108" i="3" s="1"/>
  <c r="F109" i="3" s="1"/>
  <c r="F110" i="3" s="1"/>
  <c r="F111" i="3" s="1"/>
  <c r="F112" i="3" s="1"/>
  <c r="R105" i="3"/>
  <c r="O105" i="3"/>
  <c r="L105" i="3"/>
  <c r="J105" i="3"/>
  <c r="M105" i="3" s="1"/>
  <c r="H105" i="3"/>
  <c r="Q105" i="3" s="1"/>
  <c r="F105" i="3"/>
  <c r="F106" i="3" s="1"/>
  <c r="F104" i="3"/>
  <c r="J103" i="3"/>
  <c r="H103" i="3"/>
  <c r="N103" i="3" s="1"/>
  <c r="R101" i="3"/>
  <c r="F94" i="3"/>
  <c r="F95" i="3" s="1"/>
  <c r="F96" i="3" s="1"/>
  <c r="F97" i="3" s="1"/>
  <c r="F98" i="3" s="1"/>
  <c r="F99" i="3" s="1"/>
  <c r="F100" i="3" s="1"/>
  <c r="F93" i="3"/>
  <c r="F92" i="3"/>
  <c r="R87" i="3"/>
  <c r="O87" i="3"/>
  <c r="L87" i="3"/>
  <c r="J87" i="3"/>
  <c r="M87" i="3" s="1"/>
  <c r="H87" i="3"/>
  <c r="R86" i="3"/>
  <c r="L86" i="3"/>
  <c r="O85" i="3"/>
  <c r="L85" i="3"/>
  <c r="J85" i="3"/>
  <c r="L83" i="3"/>
  <c r="F81" i="3"/>
  <c r="F82" i="3" s="1"/>
  <c r="F83" i="3" s="1"/>
  <c r="F84" i="3" s="1"/>
  <c r="F85" i="3" s="1"/>
  <c r="F86" i="3" s="1"/>
  <c r="F87" i="3" s="1"/>
  <c r="F88" i="3" s="1"/>
  <c r="F80" i="3"/>
  <c r="R79" i="3"/>
  <c r="O79" i="3"/>
  <c r="L79" i="3"/>
  <c r="J79" i="3"/>
  <c r="P79" i="3" s="1"/>
  <c r="H79" i="3"/>
  <c r="K79" i="3" s="1"/>
  <c r="L78" i="3"/>
  <c r="J78" i="3"/>
  <c r="M78" i="3" s="1"/>
  <c r="H78" i="3"/>
  <c r="K78" i="3" s="1"/>
  <c r="O77" i="3"/>
  <c r="F74" i="3"/>
  <c r="F75" i="3" s="1"/>
  <c r="F76" i="3" s="1"/>
  <c r="F71" i="3"/>
  <c r="F72" i="3" s="1"/>
  <c r="F73" i="3" s="1"/>
  <c r="F69" i="3"/>
  <c r="F70" i="3" s="1"/>
  <c r="F68" i="3"/>
  <c r="L63" i="3"/>
  <c r="R59" i="3"/>
  <c r="O59" i="3"/>
  <c r="L59" i="3"/>
  <c r="J59" i="3"/>
  <c r="S59" i="3" s="1"/>
  <c r="H59" i="3"/>
  <c r="K59" i="3" s="1"/>
  <c r="F59" i="3"/>
  <c r="F60" i="3" s="1"/>
  <c r="F61" i="3" s="1"/>
  <c r="F62" i="3" s="1"/>
  <c r="F63" i="3" s="1"/>
  <c r="F64" i="3" s="1"/>
  <c r="O58" i="3"/>
  <c r="L58" i="3"/>
  <c r="R57" i="3"/>
  <c r="O57" i="3"/>
  <c r="L57" i="3"/>
  <c r="J57" i="3"/>
  <c r="S57" i="3" s="1"/>
  <c r="H57" i="3"/>
  <c r="K57" i="3" s="1"/>
  <c r="F57" i="3"/>
  <c r="F58" i="3" s="1"/>
  <c r="F56" i="3"/>
  <c r="F47" i="3"/>
  <c r="F48" i="3" s="1"/>
  <c r="F49" i="3" s="1"/>
  <c r="F50" i="3" s="1"/>
  <c r="F51" i="3" s="1"/>
  <c r="F52" i="3" s="1"/>
  <c r="F45" i="3"/>
  <c r="F46" i="3" s="1"/>
  <c r="F44" i="3"/>
  <c r="R39" i="3"/>
  <c r="O39" i="3"/>
  <c r="L39" i="3"/>
  <c r="J39" i="3"/>
  <c r="S39" i="3" s="1"/>
  <c r="H39" i="3"/>
  <c r="K39" i="3" s="1"/>
  <c r="O38" i="3"/>
  <c r="L38" i="3"/>
  <c r="J38" i="3"/>
  <c r="L35" i="3"/>
  <c r="R34" i="3"/>
  <c r="F33" i="3"/>
  <c r="F34" i="3" s="1"/>
  <c r="F35" i="3" s="1"/>
  <c r="F36" i="3" s="1"/>
  <c r="F37" i="3" s="1"/>
  <c r="F38" i="3" s="1"/>
  <c r="F39" i="3" s="1"/>
  <c r="F40" i="3" s="1"/>
  <c r="F32" i="3"/>
  <c r="R31" i="3"/>
  <c r="O31" i="3"/>
  <c r="L31" i="3"/>
  <c r="J31" i="3"/>
  <c r="S31" i="3" s="1"/>
  <c r="H31" i="3"/>
  <c r="R30" i="3"/>
  <c r="L30" i="3"/>
  <c r="J30" i="3"/>
  <c r="P30" i="3" s="1"/>
  <c r="H30" i="3"/>
  <c r="N30" i="3" s="1"/>
  <c r="L29" i="3"/>
  <c r="J29" i="3"/>
  <c r="S29" i="3" s="1"/>
  <c r="F22" i="3"/>
  <c r="F23" i="3" s="1"/>
  <c r="F24" i="3" s="1"/>
  <c r="F25" i="3" s="1"/>
  <c r="F26" i="3" s="1"/>
  <c r="F27" i="3" s="1"/>
  <c r="F28" i="3" s="1"/>
  <c r="F21" i="3"/>
  <c r="F20" i="3"/>
  <c r="R11" i="3"/>
  <c r="O11" i="3"/>
  <c r="L11" i="3"/>
  <c r="J11" i="3"/>
  <c r="S11" i="3" s="1"/>
  <c r="H11" i="3"/>
  <c r="Q11" i="3" s="1"/>
  <c r="R10" i="3"/>
  <c r="O10" i="3"/>
  <c r="L10" i="3"/>
  <c r="F10" i="3"/>
  <c r="F11" i="3" s="1"/>
  <c r="F12" i="3" s="1"/>
  <c r="F13" i="3" s="1"/>
  <c r="F14" i="3" s="1"/>
  <c r="F15" i="3" s="1"/>
  <c r="F16" i="3" s="1"/>
  <c r="R9" i="3"/>
  <c r="O9" i="3"/>
  <c r="L9" i="3"/>
  <c r="J9" i="3"/>
  <c r="P9" i="3" s="1"/>
  <c r="H9" i="3"/>
  <c r="K9" i="3" s="1"/>
  <c r="A9" i="3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A88" i="3" s="1"/>
  <c r="A89" i="3" s="1"/>
  <c r="A90" i="3" s="1"/>
  <c r="A91" i="3" s="1"/>
  <c r="A92" i="3" s="1"/>
  <c r="A93" i="3" s="1"/>
  <c r="A94" i="3" s="1"/>
  <c r="A95" i="3" s="1"/>
  <c r="A96" i="3" s="1"/>
  <c r="A97" i="3" s="1"/>
  <c r="A98" i="3" s="1"/>
  <c r="A99" i="3" s="1"/>
  <c r="A100" i="3" s="1"/>
  <c r="A101" i="3" s="1"/>
  <c r="A102" i="3" s="1"/>
  <c r="A103" i="3" s="1"/>
  <c r="A104" i="3" s="1"/>
  <c r="A105" i="3" s="1"/>
  <c r="A106" i="3" s="1"/>
  <c r="A107" i="3" s="1"/>
  <c r="A108" i="3" s="1"/>
  <c r="A109" i="3" s="1"/>
  <c r="A110" i="3" s="1"/>
  <c r="A111" i="3" s="1"/>
  <c r="A112" i="3" s="1"/>
  <c r="A113" i="3" s="1"/>
  <c r="A114" i="3" s="1"/>
  <c r="A115" i="3" s="1"/>
  <c r="A116" i="3" s="1"/>
  <c r="A117" i="3" s="1"/>
  <c r="A118" i="3" s="1"/>
  <c r="A119" i="3" s="1"/>
  <c r="A120" i="3" s="1"/>
  <c r="A121" i="3" s="1"/>
  <c r="A122" i="3" s="1"/>
  <c r="A123" i="3" s="1"/>
  <c r="A124" i="3" s="1"/>
  <c r="A125" i="3" s="1"/>
  <c r="A126" i="3" s="1"/>
  <c r="A127" i="3" s="1"/>
  <c r="A128" i="3" s="1"/>
  <c r="A129" i="3" s="1"/>
  <c r="A130" i="3" s="1"/>
  <c r="A131" i="3" s="1"/>
  <c r="A132" i="3" s="1"/>
  <c r="A133" i="3" s="1"/>
  <c r="A134" i="3" s="1"/>
  <c r="A135" i="3" s="1"/>
  <c r="A136" i="3" s="1"/>
  <c r="A137" i="3" s="1"/>
  <c r="A138" i="3" s="1"/>
  <c r="A139" i="3" s="1"/>
  <c r="A140" i="3" s="1"/>
  <c r="A141" i="3" s="1"/>
  <c r="A142" i="3" s="1"/>
  <c r="A143" i="3" s="1"/>
  <c r="A144" i="3" s="1"/>
  <c r="A145" i="3" s="1"/>
  <c r="A146" i="3" s="1"/>
  <c r="A147" i="3" s="1"/>
  <c r="A148" i="3" s="1"/>
  <c r="A153" i="3" s="1"/>
  <c r="A154" i="3" s="1"/>
  <c r="A155" i="3" s="1"/>
  <c r="A156" i="3" s="1"/>
  <c r="A157" i="3" s="1"/>
  <c r="A158" i="3" s="1"/>
  <c r="A159" i="3" s="1"/>
  <c r="A160" i="3" s="1"/>
  <c r="A161" i="3" s="1"/>
  <c r="A162" i="3" s="1"/>
  <c r="A163" i="3" s="1"/>
  <c r="A164" i="3" s="1"/>
  <c r="A165" i="3" s="1"/>
  <c r="A166" i="3" s="1"/>
  <c r="A167" i="3" s="1"/>
  <c r="A168" i="3" s="1"/>
  <c r="A169" i="3" s="1"/>
  <c r="A170" i="3" s="1"/>
  <c r="A171" i="3" s="1"/>
  <c r="A172" i="3" s="1"/>
  <c r="A173" i="3" s="1"/>
  <c r="A174" i="3" s="1"/>
  <c r="A175" i="3" s="1"/>
  <c r="A176" i="3" s="1"/>
  <c r="A177" i="3" s="1"/>
  <c r="A178" i="3" s="1"/>
  <c r="A179" i="3" s="1"/>
  <c r="A180" i="3" s="1"/>
  <c r="A181" i="3" s="1"/>
  <c r="A182" i="3" s="1"/>
  <c r="A183" i="3" s="1"/>
  <c r="A184" i="3" s="1"/>
  <c r="A185" i="3" s="1"/>
  <c r="A186" i="3" s="1"/>
  <c r="A187" i="3" s="1"/>
  <c r="A188" i="3" s="1"/>
  <c r="A189" i="3" s="1"/>
  <c r="A190" i="3" s="1"/>
  <c r="A191" i="3" s="1"/>
  <c r="A192" i="3" s="1"/>
  <c r="A193" i="3" s="1"/>
  <c r="A194" i="3" s="1"/>
  <c r="A195" i="3" s="1"/>
  <c r="A196" i="3" s="1"/>
  <c r="A197" i="3" s="1"/>
  <c r="A198" i="3" s="1"/>
  <c r="A199" i="3" s="1"/>
  <c r="A200" i="3" s="1"/>
  <c r="A201" i="3" s="1"/>
  <c r="A202" i="3" s="1"/>
  <c r="A207" i="3" s="1"/>
  <c r="A208" i="3" s="1"/>
  <c r="A209" i="3" s="1"/>
  <c r="A210" i="3" s="1"/>
  <c r="A215" i="3" s="1"/>
  <c r="A216" i="3" s="1"/>
  <c r="A217" i="3" s="1"/>
  <c r="A218" i="3" s="1"/>
  <c r="A219" i="3" s="1"/>
  <c r="A220" i="3" s="1"/>
  <c r="A221" i="3" s="1"/>
  <c r="A222" i="3" s="1"/>
  <c r="A223" i="3" s="1"/>
  <c r="A224" i="3" s="1"/>
  <c r="A225" i="3" s="1"/>
  <c r="A226" i="3" s="1"/>
  <c r="A227" i="3" s="1"/>
  <c r="A228" i="3" s="1"/>
  <c r="A229" i="3" s="1"/>
  <c r="A230" i="3" s="1"/>
  <c r="A231" i="3" s="1"/>
  <c r="A232" i="3" s="1"/>
  <c r="A233" i="3" s="1"/>
  <c r="A234" i="3" s="1"/>
  <c r="A235" i="3" s="1"/>
  <c r="A236" i="3" s="1"/>
  <c r="A237" i="3" s="1"/>
  <c r="A238" i="3" s="1"/>
  <c r="A239" i="3" s="1"/>
  <c r="A240" i="3" s="1"/>
  <c r="A241" i="3" s="1"/>
  <c r="A242" i="3" s="1"/>
  <c r="A243" i="3" s="1"/>
  <c r="A244" i="3" s="1"/>
  <c r="A245" i="3" s="1"/>
  <c r="A246" i="3" s="1"/>
  <c r="A247" i="3" s="1"/>
  <c r="A248" i="3" s="1"/>
  <c r="A249" i="3" s="1"/>
  <c r="A250" i="3" s="1"/>
  <c r="A251" i="3" s="1"/>
  <c r="A252" i="3" s="1"/>
  <c r="A253" i="3" s="1"/>
  <c r="A254" i="3" s="1"/>
  <c r="A255" i="3" s="1"/>
  <c r="A256" i="3" s="1"/>
  <c r="A257" i="3" s="1"/>
  <c r="A258" i="3" s="1"/>
  <c r="A259" i="3" s="1"/>
  <c r="A260" i="3" s="1"/>
  <c r="A261" i="3" s="1"/>
  <c r="A262" i="3" s="1"/>
  <c r="A263" i="3" s="1"/>
  <c r="A264" i="3" s="1"/>
  <c r="A265" i="3" s="1"/>
  <c r="A266" i="3" s="1"/>
  <c r="R8" i="3"/>
  <c r="F8" i="3"/>
  <c r="F9" i="3" s="1"/>
  <c r="A8" i="3"/>
  <c r="J7" i="3"/>
  <c r="P7" i="3" s="1"/>
  <c r="A7" i="3"/>
  <c r="A6" i="3"/>
  <c r="H211" i="1"/>
  <c r="N211" i="1" s="1"/>
  <c r="H210" i="1"/>
  <c r="N210" i="1" s="1"/>
  <c r="H209" i="1"/>
  <c r="Q209" i="1" s="1"/>
  <c r="H208" i="1"/>
  <c r="K208" i="1" s="1"/>
  <c r="H197" i="1"/>
  <c r="N197" i="1" s="1"/>
  <c r="H196" i="1"/>
  <c r="N196" i="1" s="1"/>
  <c r="H195" i="1"/>
  <c r="N195" i="1" s="1"/>
  <c r="H194" i="1"/>
  <c r="N194" i="1" s="1"/>
  <c r="H193" i="1"/>
  <c r="H192" i="1"/>
  <c r="N192" i="1" s="1"/>
  <c r="H191" i="1"/>
  <c r="N191" i="1" s="1"/>
  <c r="H190" i="1"/>
  <c r="N190" i="1" s="1"/>
  <c r="H189" i="1"/>
  <c r="N189" i="1" s="1"/>
  <c r="H188" i="1"/>
  <c r="N188" i="1" s="1"/>
  <c r="H187" i="1"/>
  <c r="K187" i="1" s="1"/>
  <c r="H186" i="1"/>
  <c r="N186" i="1" s="1"/>
  <c r="H185" i="1"/>
  <c r="N185" i="1" s="1"/>
  <c r="H184" i="1"/>
  <c r="N184" i="1" s="1"/>
  <c r="H183" i="1"/>
  <c r="N183" i="1" s="1"/>
  <c r="H182" i="1"/>
  <c r="K182" i="1" s="1"/>
  <c r="H181" i="1"/>
  <c r="N181" i="1" s="1"/>
  <c r="H180" i="1"/>
  <c r="Q180" i="1" s="1"/>
  <c r="H179" i="1"/>
  <c r="N179" i="1" s="1"/>
  <c r="H178" i="1"/>
  <c r="N178" i="1" s="1"/>
  <c r="H177" i="1"/>
  <c r="N177" i="1" s="1"/>
  <c r="H176" i="1"/>
  <c r="N176" i="1" s="1"/>
  <c r="H175" i="1"/>
  <c r="N175" i="1" s="1"/>
  <c r="H174" i="1"/>
  <c r="N174" i="1" s="1"/>
  <c r="H173" i="1"/>
  <c r="Q173" i="1" s="1"/>
  <c r="H172" i="1"/>
  <c r="N172" i="1" s="1"/>
  <c r="H171" i="1"/>
  <c r="N171" i="1" s="1"/>
  <c r="H170" i="1"/>
  <c r="N170" i="1" s="1"/>
  <c r="H169" i="1"/>
  <c r="K169" i="1" s="1"/>
  <c r="H168" i="1"/>
  <c r="N168" i="1" s="1"/>
  <c r="H167" i="1"/>
  <c r="K167" i="1" s="1"/>
  <c r="H166" i="1"/>
  <c r="K166" i="1" s="1"/>
  <c r="H165" i="1"/>
  <c r="Q165" i="1" s="1"/>
  <c r="H164" i="1"/>
  <c r="K164" i="1" s="1"/>
  <c r="H163" i="1"/>
  <c r="N163" i="1" s="1"/>
  <c r="H162" i="1"/>
  <c r="H161" i="1"/>
  <c r="K161" i="1" s="1"/>
  <c r="H160" i="1"/>
  <c r="N160" i="1" s="1"/>
  <c r="H159" i="1"/>
  <c r="N159" i="1" s="1"/>
  <c r="H158" i="1"/>
  <c r="H157" i="1"/>
  <c r="N157" i="1" s="1"/>
  <c r="H156" i="1"/>
  <c r="H155" i="1"/>
  <c r="N155" i="1" s="1"/>
  <c r="H154" i="1"/>
  <c r="H137" i="1"/>
  <c r="H136" i="1"/>
  <c r="H135" i="1"/>
  <c r="H134" i="1"/>
  <c r="H133" i="1"/>
  <c r="H132" i="1"/>
  <c r="H131" i="1"/>
  <c r="T131" i="1" s="1"/>
  <c r="H130" i="1"/>
  <c r="T130" i="1" s="1"/>
  <c r="H129" i="1"/>
  <c r="H128" i="1"/>
  <c r="H127" i="1"/>
  <c r="H126" i="1"/>
  <c r="Q126" i="1" s="1"/>
  <c r="H113" i="1"/>
  <c r="T113" i="1" s="1"/>
  <c r="H112" i="1"/>
  <c r="H111" i="1"/>
  <c r="H110" i="1"/>
  <c r="T110" i="1" s="1"/>
  <c r="H109" i="1"/>
  <c r="H108" i="1"/>
  <c r="T108" i="1" s="1"/>
  <c r="H107" i="1"/>
  <c r="H106" i="1"/>
  <c r="H105" i="1"/>
  <c r="H104" i="1"/>
  <c r="T104" i="1" s="1"/>
  <c r="H103" i="1"/>
  <c r="H102" i="1"/>
  <c r="T102" i="1" s="1"/>
  <c r="H89" i="1"/>
  <c r="H88" i="1"/>
  <c r="T88" i="1" s="1"/>
  <c r="H87" i="1"/>
  <c r="H86" i="1"/>
  <c r="H85" i="1"/>
  <c r="H84" i="1"/>
  <c r="H83" i="1"/>
  <c r="T83" i="1" s="1"/>
  <c r="H82" i="1"/>
  <c r="T82" i="1" s="1"/>
  <c r="H81" i="1"/>
  <c r="H80" i="1"/>
  <c r="H79" i="1"/>
  <c r="H78" i="1"/>
  <c r="H65" i="1"/>
  <c r="H64" i="1"/>
  <c r="H63" i="1"/>
  <c r="T63" i="1" s="1"/>
  <c r="H62" i="1"/>
  <c r="T62" i="1" s="1"/>
  <c r="H61" i="1"/>
  <c r="H60" i="1"/>
  <c r="H59" i="1"/>
  <c r="H58" i="1"/>
  <c r="H57" i="1"/>
  <c r="H56" i="1"/>
  <c r="T56" i="1" s="1"/>
  <c r="H55" i="1"/>
  <c r="H54" i="1"/>
  <c r="T54" i="1" s="1"/>
  <c r="H41" i="1"/>
  <c r="H40" i="1"/>
  <c r="T40" i="1" s="1"/>
  <c r="H39" i="1"/>
  <c r="H38" i="1"/>
  <c r="H37" i="1"/>
  <c r="H36" i="1"/>
  <c r="H35" i="1"/>
  <c r="H34" i="1"/>
  <c r="H33" i="1"/>
  <c r="H32" i="1"/>
  <c r="H31" i="1"/>
  <c r="H30" i="1"/>
  <c r="H17" i="1"/>
  <c r="H16" i="1"/>
  <c r="H15" i="1"/>
  <c r="H14" i="1"/>
  <c r="H13" i="1"/>
  <c r="H12" i="1"/>
  <c r="H7" i="1"/>
  <c r="H8" i="1"/>
  <c r="H9" i="1"/>
  <c r="H10" i="1"/>
  <c r="H11" i="1"/>
  <c r="T11" i="1" s="1"/>
  <c r="H6" i="1"/>
  <c r="O217" i="1"/>
  <c r="O218" i="1"/>
  <c r="O219" i="1"/>
  <c r="O220" i="1"/>
  <c r="O221" i="1"/>
  <c r="O222" i="1"/>
  <c r="O223" i="1"/>
  <c r="O224" i="1"/>
  <c r="O225" i="1"/>
  <c r="O226" i="1"/>
  <c r="N227" i="1"/>
  <c r="O227" i="1"/>
  <c r="O228" i="1"/>
  <c r="O229" i="1"/>
  <c r="O230" i="1"/>
  <c r="O231" i="1"/>
  <c r="O232" i="1"/>
  <c r="O233" i="1"/>
  <c r="O234" i="1"/>
  <c r="O235" i="1"/>
  <c r="O236" i="1"/>
  <c r="O237" i="1"/>
  <c r="O238" i="1"/>
  <c r="O239" i="1"/>
  <c r="O240" i="1"/>
  <c r="O241" i="1"/>
  <c r="O242" i="1"/>
  <c r="O243" i="1"/>
  <c r="O244" i="1"/>
  <c r="O245" i="1"/>
  <c r="O246" i="1"/>
  <c r="O247" i="1"/>
  <c r="O248" i="1"/>
  <c r="O249" i="1"/>
  <c r="O250" i="1"/>
  <c r="O251" i="1"/>
  <c r="O252" i="1"/>
  <c r="O253" i="1"/>
  <c r="O254" i="1"/>
  <c r="O255" i="1"/>
  <c r="O256" i="1"/>
  <c r="O257" i="1"/>
  <c r="O258" i="1"/>
  <c r="O259" i="1"/>
  <c r="O260" i="1"/>
  <c r="O261" i="1"/>
  <c r="O262" i="1"/>
  <c r="O263" i="1"/>
  <c r="O264" i="1"/>
  <c r="O265" i="1"/>
  <c r="O266" i="1"/>
  <c r="O267" i="1"/>
  <c r="O216" i="1"/>
  <c r="O209" i="1"/>
  <c r="O210" i="1"/>
  <c r="O211" i="1"/>
  <c r="O208" i="1"/>
  <c r="N208" i="1"/>
  <c r="O195" i="1"/>
  <c r="O196" i="1"/>
  <c r="O197" i="1"/>
  <c r="O194" i="1"/>
  <c r="O185" i="1"/>
  <c r="O186" i="1"/>
  <c r="O187" i="1"/>
  <c r="O188" i="1"/>
  <c r="O189" i="1"/>
  <c r="O190" i="1"/>
  <c r="O191" i="1"/>
  <c r="O192" i="1"/>
  <c r="N193" i="1"/>
  <c r="O193" i="1"/>
  <c r="O184" i="1"/>
  <c r="O175" i="1"/>
  <c r="O176" i="1"/>
  <c r="O177" i="1"/>
  <c r="O178" i="1"/>
  <c r="O179" i="1"/>
  <c r="O180" i="1"/>
  <c r="O181" i="1"/>
  <c r="O182" i="1"/>
  <c r="O183" i="1"/>
  <c r="O174" i="1"/>
  <c r="N165" i="1"/>
  <c r="O165" i="1"/>
  <c r="O166" i="1"/>
  <c r="O167" i="1"/>
  <c r="O168" i="1"/>
  <c r="O169" i="1"/>
  <c r="O170" i="1"/>
  <c r="O171" i="1"/>
  <c r="O172" i="1"/>
  <c r="O173" i="1"/>
  <c r="O164" i="1"/>
  <c r="O155" i="1"/>
  <c r="N156" i="1"/>
  <c r="O156" i="1"/>
  <c r="O157" i="1"/>
  <c r="N158" i="1"/>
  <c r="O158" i="1"/>
  <c r="O159" i="1"/>
  <c r="O160" i="1"/>
  <c r="O161" i="1"/>
  <c r="N162" i="1"/>
  <c r="O162" i="1"/>
  <c r="O163" i="1"/>
  <c r="O154" i="1"/>
  <c r="N154" i="1"/>
  <c r="O12" i="1"/>
  <c r="O13" i="1"/>
  <c r="O14" i="1"/>
  <c r="O15" i="1"/>
  <c r="O16" i="1"/>
  <c r="O17" i="1"/>
  <c r="O30" i="1"/>
  <c r="O31" i="1"/>
  <c r="O32" i="1"/>
  <c r="O33" i="1"/>
  <c r="O34" i="1"/>
  <c r="O35" i="1"/>
  <c r="O36" i="1"/>
  <c r="O37" i="1"/>
  <c r="O38" i="1"/>
  <c r="O39" i="1"/>
  <c r="O40" i="1"/>
  <c r="O41" i="1"/>
  <c r="N54" i="1"/>
  <c r="O54" i="1"/>
  <c r="O55" i="1"/>
  <c r="N56" i="1"/>
  <c r="O56" i="1"/>
  <c r="O57" i="1"/>
  <c r="O58" i="1"/>
  <c r="O59" i="1"/>
  <c r="O60" i="1"/>
  <c r="O61" i="1"/>
  <c r="N62" i="1"/>
  <c r="O62" i="1"/>
  <c r="N63" i="1"/>
  <c r="O63" i="1"/>
  <c r="O64" i="1"/>
  <c r="O65" i="1"/>
  <c r="O75" i="1"/>
  <c r="O78" i="1"/>
  <c r="N79" i="1"/>
  <c r="O79" i="1"/>
  <c r="O80" i="1"/>
  <c r="O81" i="1"/>
  <c r="N82" i="1"/>
  <c r="O82" i="1"/>
  <c r="N83" i="1"/>
  <c r="O83" i="1"/>
  <c r="O84" i="1"/>
  <c r="O85" i="1"/>
  <c r="O86" i="1"/>
  <c r="O87" i="1"/>
  <c r="O88" i="1"/>
  <c r="O89" i="1"/>
  <c r="N102" i="1"/>
  <c r="O102" i="1"/>
  <c r="O103" i="1"/>
  <c r="O104" i="1"/>
  <c r="O105" i="1"/>
  <c r="O106" i="1"/>
  <c r="N107" i="1"/>
  <c r="O107" i="1"/>
  <c r="N108" i="1"/>
  <c r="O108" i="1"/>
  <c r="O109" i="1"/>
  <c r="N110" i="1"/>
  <c r="O110" i="1"/>
  <c r="O111" i="1"/>
  <c r="O112" i="1"/>
  <c r="N113" i="1"/>
  <c r="O113" i="1"/>
  <c r="O126" i="1"/>
  <c r="O127" i="1"/>
  <c r="O128" i="1"/>
  <c r="O129" i="1"/>
  <c r="N130" i="1"/>
  <c r="O130" i="1"/>
  <c r="N131" i="1"/>
  <c r="O131" i="1"/>
  <c r="O132" i="1"/>
  <c r="O133" i="1"/>
  <c r="O134" i="1"/>
  <c r="O135" i="1"/>
  <c r="N136" i="1"/>
  <c r="O136" i="1"/>
  <c r="O137" i="1"/>
  <c r="O7" i="1"/>
  <c r="O8" i="1"/>
  <c r="O9" i="1"/>
  <c r="O10" i="1"/>
  <c r="N11" i="1"/>
  <c r="O11" i="1"/>
  <c r="O6" i="1"/>
  <c r="AC7" i="1"/>
  <c r="AB7" i="1" s="1"/>
  <c r="A7" i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8" i="1" s="1"/>
  <c r="R267" i="1"/>
  <c r="H266" i="1"/>
  <c r="N266" i="1" s="1"/>
  <c r="R265" i="1"/>
  <c r="H265" i="1"/>
  <c r="H264" i="1"/>
  <c r="N264" i="1" s="1"/>
  <c r="R263" i="1"/>
  <c r="L263" i="1"/>
  <c r="J263" i="1"/>
  <c r="S263" i="1" s="1"/>
  <c r="H263" i="1"/>
  <c r="K263" i="1" s="1"/>
  <c r="R262" i="1"/>
  <c r="L262" i="1"/>
  <c r="J262" i="1"/>
  <c r="H262" i="1"/>
  <c r="N262" i="1" s="1"/>
  <c r="R261" i="1"/>
  <c r="L261" i="1"/>
  <c r="J261" i="1"/>
  <c r="P261" i="1" s="1"/>
  <c r="H261" i="1"/>
  <c r="Q261" i="1" s="1"/>
  <c r="R260" i="1"/>
  <c r="L260" i="1"/>
  <c r="J260" i="1"/>
  <c r="P260" i="1" s="1"/>
  <c r="H260" i="1"/>
  <c r="R259" i="1"/>
  <c r="R257" i="1"/>
  <c r="H257" i="1"/>
  <c r="R255" i="1"/>
  <c r="L255" i="1"/>
  <c r="J255" i="1"/>
  <c r="P255" i="1" s="1"/>
  <c r="H255" i="1"/>
  <c r="K255" i="1" s="1"/>
  <c r="R254" i="1"/>
  <c r="L254" i="1"/>
  <c r="J254" i="1"/>
  <c r="H254" i="1"/>
  <c r="N254" i="1" s="1"/>
  <c r="R253" i="1"/>
  <c r="L253" i="1"/>
  <c r="J253" i="1"/>
  <c r="M253" i="1" s="1"/>
  <c r="H253" i="1"/>
  <c r="Q253" i="1" s="1"/>
  <c r="R252" i="1"/>
  <c r="L252" i="1"/>
  <c r="J252" i="1"/>
  <c r="S252" i="1" s="1"/>
  <c r="H252" i="1"/>
  <c r="R251" i="1"/>
  <c r="H250" i="1"/>
  <c r="N250" i="1" s="1"/>
  <c r="R249" i="1"/>
  <c r="R247" i="1"/>
  <c r="L247" i="1"/>
  <c r="J247" i="1"/>
  <c r="S247" i="1" s="1"/>
  <c r="H247" i="1"/>
  <c r="K247" i="1" s="1"/>
  <c r="R246" i="1"/>
  <c r="L246" i="1"/>
  <c r="J246" i="1"/>
  <c r="H246" i="1"/>
  <c r="N246" i="1" s="1"/>
  <c r="R245" i="1"/>
  <c r="L245" i="1"/>
  <c r="J245" i="1"/>
  <c r="P245" i="1" s="1"/>
  <c r="H245" i="1"/>
  <c r="Q245" i="1" s="1"/>
  <c r="R244" i="1"/>
  <c r="L244" i="1"/>
  <c r="J244" i="1"/>
  <c r="P244" i="1" s="1"/>
  <c r="H244" i="1"/>
  <c r="R243" i="1"/>
  <c r="R241" i="1"/>
  <c r="R239" i="1"/>
  <c r="L239" i="1"/>
  <c r="J239" i="1"/>
  <c r="S239" i="1" s="1"/>
  <c r="H239" i="1"/>
  <c r="K239" i="1" s="1"/>
  <c r="R238" i="1"/>
  <c r="L238" i="1"/>
  <c r="J238" i="1"/>
  <c r="H238" i="1"/>
  <c r="N238" i="1" s="1"/>
  <c r="R237" i="1"/>
  <c r="L237" i="1"/>
  <c r="J237" i="1"/>
  <c r="P237" i="1" s="1"/>
  <c r="H237" i="1"/>
  <c r="N237" i="1" s="1"/>
  <c r="R236" i="1"/>
  <c r="L236" i="1"/>
  <c r="J236" i="1"/>
  <c r="P236" i="1" s="1"/>
  <c r="H236" i="1"/>
  <c r="L233" i="1"/>
  <c r="R234" i="1"/>
  <c r="L235" i="1"/>
  <c r="R232" i="1"/>
  <c r="J235" i="1"/>
  <c r="L234" i="1"/>
  <c r="L229" i="1"/>
  <c r="R229" i="1"/>
  <c r="L230" i="1"/>
  <c r="R230" i="1"/>
  <c r="L231" i="1"/>
  <c r="R231" i="1"/>
  <c r="R228" i="1"/>
  <c r="L228" i="1"/>
  <c r="J231" i="1"/>
  <c r="S231" i="1" s="1"/>
  <c r="H231" i="1"/>
  <c r="K231" i="1" s="1"/>
  <c r="J230" i="1"/>
  <c r="H230" i="1"/>
  <c r="J229" i="1"/>
  <c r="M229" i="1" s="1"/>
  <c r="H229" i="1"/>
  <c r="K229" i="1" s="1"/>
  <c r="J228" i="1"/>
  <c r="M228" i="1" s="1"/>
  <c r="H228" i="1"/>
  <c r="R227" i="1"/>
  <c r="L227" i="1"/>
  <c r="J227" i="1"/>
  <c r="H227" i="1"/>
  <c r="K227" i="1" s="1"/>
  <c r="R226" i="1"/>
  <c r="L226" i="1"/>
  <c r="J226" i="1"/>
  <c r="H226" i="1"/>
  <c r="N226" i="1" s="1"/>
  <c r="R225" i="1"/>
  <c r="L225" i="1"/>
  <c r="J225" i="1"/>
  <c r="S225" i="1" s="1"/>
  <c r="H225" i="1"/>
  <c r="R224" i="1"/>
  <c r="L224" i="1"/>
  <c r="J224" i="1"/>
  <c r="H224" i="1"/>
  <c r="N224" i="1" s="1"/>
  <c r="R223" i="1"/>
  <c r="L223" i="1"/>
  <c r="J223" i="1"/>
  <c r="S223" i="1" s="1"/>
  <c r="H223" i="1"/>
  <c r="K223" i="1" s="1"/>
  <c r="R222" i="1"/>
  <c r="L222" i="1"/>
  <c r="J222" i="1"/>
  <c r="H222" i="1"/>
  <c r="N222" i="1" s="1"/>
  <c r="R217" i="1"/>
  <c r="R218" i="1"/>
  <c r="R219" i="1"/>
  <c r="R220" i="1"/>
  <c r="R221" i="1"/>
  <c r="R216" i="1"/>
  <c r="L217" i="1"/>
  <c r="L218" i="1"/>
  <c r="L219" i="1"/>
  <c r="L220" i="1"/>
  <c r="L221" i="1"/>
  <c r="L216" i="1"/>
  <c r="H221" i="1"/>
  <c r="K221" i="1" s="1"/>
  <c r="J220" i="1"/>
  <c r="M220" i="1" s="1"/>
  <c r="H220" i="1"/>
  <c r="J219" i="1"/>
  <c r="H219" i="1"/>
  <c r="Q219" i="1" s="1"/>
  <c r="J218" i="1"/>
  <c r="P218" i="1" s="1"/>
  <c r="H218" i="1"/>
  <c r="K218" i="1" s="1"/>
  <c r="H217" i="1"/>
  <c r="H216" i="1"/>
  <c r="N216" i="1" s="1"/>
  <c r="J217" i="1"/>
  <c r="P217" i="1" s="1"/>
  <c r="J216" i="1"/>
  <c r="S216" i="1" s="1"/>
  <c r="J221" i="1"/>
  <c r="P221" i="1" s="1"/>
  <c r="R209" i="1"/>
  <c r="R210" i="1"/>
  <c r="R211" i="1"/>
  <c r="R208" i="1"/>
  <c r="L209" i="1"/>
  <c r="K210" i="1"/>
  <c r="L210" i="1"/>
  <c r="L211" i="1"/>
  <c r="L208" i="1"/>
  <c r="J209" i="1"/>
  <c r="S209" i="1" s="1"/>
  <c r="J210" i="1"/>
  <c r="S210" i="1" s="1"/>
  <c r="J211" i="1"/>
  <c r="P211" i="1" s="1"/>
  <c r="J208" i="1"/>
  <c r="P208" i="1" s="1"/>
  <c r="J195" i="1"/>
  <c r="P195" i="1" s="1"/>
  <c r="R195" i="1"/>
  <c r="L195" i="1"/>
  <c r="R194" i="1"/>
  <c r="L194" i="1"/>
  <c r="J194" i="1"/>
  <c r="M194" i="1" s="1"/>
  <c r="R193" i="1"/>
  <c r="L193" i="1"/>
  <c r="J193" i="1"/>
  <c r="P193" i="1" s="1"/>
  <c r="K193" i="1"/>
  <c r="R192" i="1"/>
  <c r="L192" i="1"/>
  <c r="J192" i="1"/>
  <c r="M192" i="1" s="1"/>
  <c r="R191" i="1"/>
  <c r="L191" i="1"/>
  <c r="J191" i="1"/>
  <c r="P191" i="1" s="1"/>
  <c r="R190" i="1"/>
  <c r="L190" i="1"/>
  <c r="J190" i="1"/>
  <c r="S190" i="1" s="1"/>
  <c r="R189" i="1"/>
  <c r="L189" i="1"/>
  <c r="J189" i="1"/>
  <c r="M189" i="1" s="1"/>
  <c r="R188" i="1"/>
  <c r="L188" i="1"/>
  <c r="J188" i="1"/>
  <c r="M188" i="1" s="1"/>
  <c r="R187" i="1"/>
  <c r="L187" i="1"/>
  <c r="J187" i="1"/>
  <c r="M187" i="1" s="1"/>
  <c r="R186" i="1"/>
  <c r="L186" i="1"/>
  <c r="J186" i="1"/>
  <c r="P186" i="1" s="1"/>
  <c r="R185" i="1"/>
  <c r="L185" i="1"/>
  <c r="J185" i="1"/>
  <c r="S185" i="1" s="1"/>
  <c r="R184" i="1"/>
  <c r="L184" i="1"/>
  <c r="J184" i="1"/>
  <c r="M184" i="1" s="1"/>
  <c r="J183" i="1"/>
  <c r="M183" i="1" s="1"/>
  <c r="L183" i="1"/>
  <c r="R183" i="1"/>
  <c r="J182" i="1"/>
  <c r="S182" i="1" s="1"/>
  <c r="L182" i="1"/>
  <c r="R182" i="1"/>
  <c r="J181" i="1"/>
  <c r="P181" i="1" s="1"/>
  <c r="L181" i="1"/>
  <c r="R181" i="1"/>
  <c r="K180" i="1"/>
  <c r="J180" i="1"/>
  <c r="M180" i="1" s="1"/>
  <c r="L180" i="1"/>
  <c r="R180" i="1"/>
  <c r="J179" i="1"/>
  <c r="S179" i="1" s="1"/>
  <c r="L179" i="1"/>
  <c r="R179" i="1"/>
  <c r="K178" i="1"/>
  <c r="J178" i="1"/>
  <c r="M178" i="1" s="1"/>
  <c r="L178" i="1"/>
  <c r="R178" i="1"/>
  <c r="K177" i="1"/>
  <c r="J177" i="1"/>
  <c r="M177" i="1" s="1"/>
  <c r="L177" i="1"/>
  <c r="R177" i="1"/>
  <c r="J176" i="1"/>
  <c r="P176" i="1" s="1"/>
  <c r="L176" i="1"/>
  <c r="R176" i="1"/>
  <c r="K175" i="1"/>
  <c r="J175" i="1"/>
  <c r="S175" i="1" s="1"/>
  <c r="L175" i="1"/>
  <c r="R175" i="1"/>
  <c r="J174" i="1"/>
  <c r="S174" i="1" s="1"/>
  <c r="L174" i="1"/>
  <c r="R174" i="1"/>
  <c r="K173" i="1"/>
  <c r="J173" i="1"/>
  <c r="M173" i="1" s="1"/>
  <c r="L173" i="1"/>
  <c r="R173" i="1"/>
  <c r="Q172" i="1"/>
  <c r="J172" i="1"/>
  <c r="M172" i="1" s="1"/>
  <c r="L172" i="1"/>
  <c r="R172" i="1"/>
  <c r="J171" i="1"/>
  <c r="P171" i="1" s="1"/>
  <c r="L171" i="1"/>
  <c r="R171" i="1"/>
  <c r="J170" i="1"/>
  <c r="M170" i="1" s="1"/>
  <c r="L170" i="1"/>
  <c r="R170" i="1"/>
  <c r="J169" i="1"/>
  <c r="M169" i="1" s="1"/>
  <c r="L169" i="1"/>
  <c r="R169" i="1"/>
  <c r="J168" i="1"/>
  <c r="P168" i="1" s="1"/>
  <c r="L168" i="1"/>
  <c r="R168" i="1"/>
  <c r="J167" i="1"/>
  <c r="P167" i="1" s="1"/>
  <c r="L167" i="1"/>
  <c r="R167" i="1"/>
  <c r="J166" i="1"/>
  <c r="M166" i="1" s="1"/>
  <c r="L166" i="1"/>
  <c r="R166" i="1"/>
  <c r="K165" i="1"/>
  <c r="J165" i="1"/>
  <c r="M165" i="1" s="1"/>
  <c r="L165" i="1"/>
  <c r="R165" i="1"/>
  <c r="J164" i="1"/>
  <c r="M164" i="1" s="1"/>
  <c r="L164" i="1"/>
  <c r="R164" i="1"/>
  <c r="R155" i="1"/>
  <c r="R156" i="1"/>
  <c r="R157" i="1"/>
  <c r="R158" i="1"/>
  <c r="R159" i="1"/>
  <c r="R160" i="1"/>
  <c r="R161" i="1"/>
  <c r="R162" i="1"/>
  <c r="R163" i="1"/>
  <c r="R154" i="1"/>
  <c r="L155" i="1"/>
  <c r="L156" i="1"/>
  <c r="L157" i="1"/>
  <c r="L158" i="1"/>
  <c r="K159" i="1"/>
  <c r="L159" i="1"/>
  <c r="L160" i="1"/>
  <c r="L161" i="1"/>
  <c r="L162" i="1"/>
  <c r="L163" i="1"/>
  <c r="L154" i="1"/>
  <c r="J155" i="1"/>
  <c r="S155" i="1" s="1"/>
  <c r="J156" i="1"/>
  <c r="P156" i="1" s="1"/>
  <c r="J157" i="1"/>
  <c r="M157" i="1" s="1"/>
  <c r="J158" i="1"/>
  <c r="S158" i="1" s="1"/>
  <c r="J159" i="1"/>
  <c r="M159" i="1" s="1"/>
  <c r="J160" i="1"/>
  <c r="P160" i="1" s="1"/>
  <c r="J161" i="1"/>
  <c r="M161" i="1" s="1"/>
  <c r="J162" i="1"/>
  <c r="S162" i="1" s="1"/>
  <c r="J163" i="1"/>
  <c r="P163" i="1" s="1"/>
  <c r="J154" i="1"/>
  <c r="P154" i="1" s="1"/>
  <c r="Q158" i="1"/>
  <c r="Q162" i="1"/>
  <c r="K154" i="1"/>
  <c r="I149" i="1"/>
  <c r="I148" i="1"/>
  <c r="I147" i="1"/>
  <c r="I146" i="1"/>
  <c r="I145" i="1"/>
  <c r="I144" i="1"/>
  <c r="I143" i="1"/>
  <c r="U143" i="1" s="1"/>
  <c r="I142" i="1"/>
  <c r="I141" i="1"/>
  <c r="U141" i="1" s="1"/>
  <c r="F141" i="1"/>
  <c r="F142" i="1" s="1"/>
  <c r="F143" i="1" s="1"/>
  <c r="F144" i="1" s="1"/>
  <c r="F145" i="1" s="1"/>
  <c r="F146" i="1" s="1"/>
  <c r="F147" i="1" s="1"/>
  <c r="F148" i="1" s="1"/>
  <c r="F149" i="1" s="1"/>
  <c r="I140" i="1"/>
  <c r="U140" i="1" s="1"/>
  <c r="I139" i="1"/>
  <c r="U139" i="1" s="1"/>
  <c r="I138" i="1"/>
  <c r="R137" i="1"/>
  <c r="L137" i="1"/>
  <c r="J137" i="1"/>
  <c r="R136" i="1"/>
  <c r="L136" i="1"/>
  <c r="J136" i="1"/>
  <c r="R135" i="1"/>
  <c r="L135" i="1"/>
  <c r="J135" i="1"/>
  <c r="R134" i="1"/>
  <c r="L134" i="1"/>
  <c r="J134" i="1"/>
  <c r="R133" i="1"/>
  <c r="L133" i="1"/>
  <c r="J133" i="1"/>
  <c r="R132" i="1"/>
  <c r="L132" i="1"/>
  <c r="J132" i="1"/>
  <c r="R131" i="1"/>
  <c r="L131" i="1"/>
  <c r="J131" i="1"/>
  <c r="K131" i="1"/>
  <c r="R130" i="1"/>
  <c r="L130" i="1"/>
  <c r="J130" i="1"/>
  <c r="R129" i="1"/>
  <c r="L129" i="1"/>
  <c r="J129" i="1"/>
  <c r="F129" i="1"/>
  <c r="F130" i="1" s="1"/>
  <c r="F131" i="1" s="1"/>
  <c r="F132" i="1" s="1"/>
  <c r="F133" i="1" s="1"/>
  <c r="F134" i="1" s="1"/>
  <c r="F135" i="1" s="1"/>
  <c r="F136" i="1" s="1"/>
  <c r="F137" i="1" s="1"/>
  <c r="R128" i="1"/>
  <c r="L128" i="1"/>
  <c r="J128" i="1"/>
  <c r="R127" i="1"/>
  <c r="L127" i="1"/>
  <c r="J127" i="1"/>
  <c r="R126" i="1"/>
  <c r="L126" i="1"/>
  <c r="J126" i="1"/>
  <c r="I115" i="1"/>
  <c r="I116" i="1"/>
  <c r="I117" i="1"/>
  <c r="I118" i="1"/>
  <c r="I119" i="1"/>
  <c r="I114" i="1"/>
  <c r="U114" i="1" s="1"/>
  <c r="I125" i="1"/>
  <c r="I124" i="1"/>
  <c r="I123" i="1"/>
  <c r="I122" i="1"/>
  <c r="U122" i="1" s="1"/>
  <c r="I121" i="1"/>
  <c r="I120" i="1"/>
  <c r="U120" i="1" s="1"/>
  <c r="F117" i="1"/>
  <c r="F118" i="1" s="1"/>
  <c r="F119" i="1" s="1"/>
  <c r="F120" i="1" s="1"/>
  <c r="F121" i="1" s="1"/>
  <c r="F122" i="1" s="1"/>
  <c r="F123" i="1" s="1"/>
  <c r="F124" i="1" s="1"/>
  <c r="F125" i="1" s="1"/>
  <c r="R113" i="1"/>
  <c r="L113" i="1"/>
  <c r="J113" i="1"/>
  <c r="R112" i="1"/>
  <c r="L112" i="1"/>
  <c r="J112" i="1"/>
  <c r="R111" i="1"/>
  <c r="L111" i="1"/>
  <c r="J111" i="1"/>
  <c r="R110" i="1"/>
  <c r="L110" i="1"/>
  <c r="J110" i="1"/>
  <c r="R109" i="1"/>
  <c r="L109" i="1"/>
  <c r="J109" i="1"/>
  <c r="V109" i="1" s="1"/>
  <c r="R108" i="1"/>
  <c r="L108" i="1"/>
  <c r="J108" i="1"/>
  <c r="R107" i="1"/>
  <c r="L107" i="1"/>
  <c r="J107" i="1"/>
  <c r="V107" i="1" s="1"/>
  <c r="R106" i="1"/>
  <c r="L106" i="1"/>
  <c r="J106" i="1"/>
  <c r="R105" i="1"/>
  <c r="L105" i="1"/>
  <c r="J105" i="1"/>
  <c r="F105" i="1"/>
  <c r="F106" i="1" s="1"/>
  <c r="F107" i="1" s="1"/>
  <c r="F108" i="1" s="1"/>
  <c r="F109" i="1" s="1"/>
  <c r="F110" i="1" s="1"/>
  <c r="F111" i="1" s="1"/>
  <c r="F112" i="1" s="1"/>
  <c r="F113" i="1" s="1"/>
  <c r="R104" i="1"/>
  <c r="L104" i="1"/>
  <c r="J104" i="1"/>
  <c r="R103" i="1"/>
  <c r="L103" i="1"/>
  <c r="J103" i="1"/>
  <c r="V103" i="1" s="1"/>
  <c r="R102" i="1"/>
  <c r="L102" i="1"/>
  <c r="J102" i="1"/>
  <c r="I101" i="1"/>
  <c r="U101" i="1" s="1"/>
  <c r="I100" i="1"/>
  <c r="I99" i="1"/>
  <c r="U99" i="1" s="1"/>
  <c r="I98" i="1"/>
  <c r="U98" i="1" s="1"/>
  <c r="I97" i="1"/>
  <c r="I96" i="1"/>
  <c r="U96" i="1" s="1"/>
  <c r="I95" i="1"/>
  <c r="U95" i="1" s="1"/>
  <c r="I94" i="1"/>
  <c r="U94" i="1" s="1"/>
  <c r="I93" i="1"/>
  <c r="U93" i="1" s="1"/>
  <c r="F93" i="1"/>
  <c r="F94" i="1" s="1"/>
  <c r="F95" i="1" s="1"/>
  <c r="F96" i="1" s="1"/>
  <c r="F97" i="1" s="1"/>
  <c r="F98" i="1" s="1"/>
  <c r="F99" i="1" s="1"/>
  <c r="F100" i="1" s="1"/>
  <c r="F101" i="1" s="1"/>
  <c r="I92" i="1"/>
  <c r="I91" i="1"/>
  <c r="U91" i="1" s="1"/>
  <c r="I90" i="1"/>
  <c r="R89" i="1"/>
  <c r="L89" i="1"/>
  <c r="J89" i="1"/>
  <c r="V89" i="1" s="1"/>
  <c r="R88" i="1"/>
  <c r="L88" i="1"/>
  <c r="J88" i="1"/>
  <c r="R87" i="1"/>
  <c r="L87" i="1"/>
  <c r="J87" i="1"/>
  <c r="V87" i="1" s="1"/>
  <c r="R86" i="1"/>
  <c r="L86" i="1"/>
  <c r="J86" i="1"/>
  <c r="R85" i="1"/>
  <c r="L85" i="1"/>
  <c r="J85" i="1"/>
  <c r="R84" i="1"/>
  <c r="L84" i="1"/>
  <c r="J84" i="1"/>
  <c r="R83" i="1"/>
  <c r="L83" i="1"/>
  <c r="J83" i="1"/>
  <c r="Q83" i="1"/>
  <c r="R82" i="1"/>
  <c r="L82" i="1"/>
  <c r="J82" i="1"/>
  <c r="R81" i="1"/>
  <c r="L81" i="1"/>
  <c r="J81" i="1"/>
  <c r="V81" i="1" s="1"/>
  <c r="F81" i="1"/>
  <c r="F82" i="1" s="1"/>
  <c r="F83" i="1" s="1"/>
  <c r="F84" i="1" s="1"/>
  <c r="F85" i="1" s="1"/>
  <c r="F86" i="1" s="1"/>
  <c r="F87" i="1" s="1"/>
  <c r="F88" i="1" s="1"/>
  <c r="F89" i="1" s="1"/>
  <c r="R80" i="1"/>
  <c r="L80" i="1"/>
  <c r="J80" i="1"/>
  <c r="R79" i="1"/>
  <c r="L79" i="1"/>
  <c r="J79" i="1"/>
  <c r="R78" i="1"/>
  <c r="L78" i="1"/>
  <c r="J78" i="1"/>
  <c r="V78" i="1" s="1"/>
  <c r="R65" i="1"/>
  <c r="R64" i="1"/>
  <c r="R63" i="1"/>
  <c r="R62" i="1"/>
  <c r="R61" i="1"/>
  <c r="R60" i="1"/>
  <c r="R59" i="1"/>
  <c r="R58" i="1"/>
  <c r="R57" i="1"/>
  <c r="R56" i="1"/>
  <c r="R55" i="1"/>
  <c r="R54" i="1"/>
  <c r="L55" i="1"/>
  <c r="M55" i="1"/>
  <c r="L56" i="1"/>
  <c r="L57" i="1"/>
  <c r="L58" i="1"/>
  <c r="L59" i="1"/>
  <c r="L60" i="1"/>
  <c r="L61" i="1"/>
  <c r="L62" i="1"/>
  <c r="L63" i="1"/>
  <c r="L64" i="1"/>
  <c r="L65" i="1"/>
  <c r="L54" i="1"/>
  <c r="K54" i="1"/>
  <c r="Q54" i="1"/>
  <c r="J54" i="1"/>
  <c r="J55" i="1"/>
  <c r="J56" i="1"/>
  <c r="V56" i="1" s="1"/>
  <c r="F57" i="1"/>
  <c r="F58" i="1" s="1"/>
  <c r="F59" i="1" s="1"/>
  <c r="F60" i="1" s="1"/>
  <c r="F61" i="1" s="1"/>
  <c r="F62" i="1" s="1"/>
  <c r="F63" i="1" s="1"/>
  <c r="F64" i="1" s="1"/>
  <c r="F65" i="1" s="1"/>
  <c r="J57" i="1"/>
  <c r="J58" i="1"/>
  <c r="J59" i="1"/>
  <c r="J60" i="1"/>
  <c r="V60" i="1" s="1"/>
  <c r="J61" i="1"/>
  <c r="V61" i="1" s="1"/>
  <c r="J62" i="1"/>
  <c r="J63" i="1"/>
  <c r="V63" i="1" s="1"/>
  <c r="J64" i="1"/>
  <c r="J65" i="1"/>
  <c r="I75" i="1"/>
  <c r="U75" i="1" s="1"/>
  <c r="I74" i="1"/>
  <c r="I76" i="1"/>
  <c r="U76" i="1" s="1"/>
  <c r="I77" i="1"/>
  <c r="Q64" i="1"/>
  <c r="F69" i="1"/>
  <c r="F70" i="1" s="1"/>
  <c r="F71" i="1" s="1"/>
  <c r="F72" i="1" s="1"/>
  <c r="F73" i="1" s="1"/>
  <c r="F74" i="1" s="1"/>
  <c r="F75" i="1" s="1"/>
  <c r="F76" i="1" s="1"/>
  <c r="F77" i="1" s="1"/>
  <c r="R41" i="1"/>
  <c r="R40" i="1"/>
  <c r="R39" i="1"/>
  <c r="R38" i="1"/>
  <c r="R37" i="1"/>
  <c r="R36" i="1"/>
  <c r="R35" i="1"/>
  <c r="R34" i="1"/>
  <c r="R33" i="1"/>
  <c r="R32" i="1"/>
  <c r="R31" i="1"/>
  <c r="R30" i="1"/>
  <c r="L41" i="1"/>
  <c r="L40" i="1"/>
  <c r="L39" i="1"/>
  <c r="L38" i="1"/>
  <c r="L37" i="1"/>
  <c r="L36" i="1"/>
  <c r="L35" i="1"/>
  <c r="L34" i="1"/>
  <c r="L33" i="1"/>
  <c r="L32" i="1"/>
  <c r="L31" i="1"/>
  <c r="L30" i="1"/>
  <c r="K30" i="1"/>
  <c r="I43" i="1"/>
  <c r="I44" i="1"/>
  <c r="I45" i="1"/>
  <c r="I46" i="1"/>
  <c r="U46" i="1" s="1"/>
  <c r="I47" i="1"/>
  <c r="U47" i="1" s="1"/>
  <c r="I48" i="1"/>
  <c r="U48" i="1" s="1"/>
  <c r="I49" i="1"/>
  <c r="I50" i="1"/>
  <c r="I51" i="1"/>
  <c r="I52" i="1"/>
  <c r="U52" i="1" s="1"/>
  <c r="I53" i="1"/>
  <c r="U53" i="1" s="1"/>
  <c r="I42" i="1"/>
  <c r="U42" i="1" s="1"/>
  <c r="Q41" i="1"/>
  <c r="J41" i="1"/>
  <c r="K40" i="1"/>
  <c r="J40" i="1"/>
  <c r="J39" i="1"/>
  <c r="J38" i="1"/>
  <c r="V38" i="1" s="1"/>
  <c r="J37" i="1"/>
  <c r="J36" i="1"/>
  <c r="J31" i="1"/>
  <c r="J32" i="1"/>
  <c r="J33" i="1"/>
  <c r="J34" i="1"/>
  <c r="J35" i="1"/>
  <c r="J30" i="1"/>
  <c r="Q34" i="1"/>
  <c r="F45" i="1"/>
  <c r="F46" i="1" s="1"/>
  <c r="F47" i="1" s="1"/>
  <c r="F48" i="1" s="1"/>
  <c r="F49" i="1" s="1"/>
  <c r="F50" i="1" s="1"/>
  <c r="F51" i="1" s="1"/>
  <c r="F52" i="1" s="1"/>
  <c r="F53" i="1" s="1"/>
  <c r="F33" i="1"/>
  <c r="F34" i="1" s="1"/>
  <c r="F35" i="1" s="1"/>
  <c r="F36" i="1" s="1"/>
  <c r="F37" i="1" s="1"/>
  <c r="F38" i="1" s="1"/>
  <c r="F39" i="1" s="1"/>
  <c r="F40" i="1" s="1"/>
  <c r="F41" i="1" s="1"/>
  <c r="R6" i="1"/>
  <c r="R7" i="1"/>
  <c r="R8" i="1"/>
  <c r="R9" i="1"/>
  <c r="R10" i="1"/>
  <c r="R11" i="1"/>
  <c r="R12" i="1"/>
  <c r="R13" i="1"/>
  <c r="R14" i="1"/>
  <c r="R15" i="1"/>
  <c r="R16" i="1"/>
  <c r="R17" i="1"/>
  <c r="L7" i="1"/>
  <c r="L8" i="1"/>
  <c r="L9" i="1"/>
  <c r="L10" i="1"/>
  <c r="L11" i="1"/>
  <c r="L12" i="1"/>
  <c r="L13" i="1"/>
  <c r="L14" i="1"/>
  <c r="K15" i="1"/>
  <c r="L15" i="1"/>
  <c r="K16" i="1"/>
  <c r="L16" i="1"/>
  <c r="L17" i="1"/>
  <c r="L6" i="1"/>
  <c r="J17" i="1"/>
  <c r="V17" i="1" s="1"/>
  <c r="J16" i="1"/>
  <c r="J15" i="1"/>
  <c r="J14" i="1"/>
  <c r="J13" i="1"/>
  <c r="J12" i="1"/>
  <c r="Q15" i="1"/>
  <c r="Q14" i="1"/>
  <c r="Q11" i="1"/>
  <c r="J11" i="1"/>
  <c r="J10" i="1"/>
  <c r="P10" i="1" s="1"/>
  <c r="J9" i="1"/>
  <c r="J8" i="1"/>
  <c r="J7" i="1"/>
  <c r="J6" i="1"/>
  <c r="I19" i="1"/>
  <c r="I20" i="1"/>
  <c r="U20" i="1" s="1"/>
  <c r="I21" i="1"/>
  <c r="U21" i="1" s="1"/>
  <c r="I22" i="1"/>
  <c r="I23" i="1"/>
  <c r="I24" i="1"/>
  <c r="I25" i="1"/>
  <c r="I26" i="1"/>
  <c r="I27" i="1"/>
  <c r="I28" i="1"/>
  <c r="U28" i="1" s="1"/>
  <c r="I29" i="1"/>
  <c r="U29" i="1" s="1"/>
  <c r="I18" i="1"/>
  <c r="F21" i="1"/>
  <c r="F22" i="1" s="1"/>
  <c r="F23" i="1" s="1"/>
  <c r="F24" i="1" s="1"/>
  <c r="F25" i="1" s="1"/>
  <c r="F26" i="1" s="1"/>
  <c r="F27" i="1" s="1"/>
  <c r="F28" i="1" s="1"/>
  <c r="F29" i="1" s="1"/>
  <c r="F9" i="1"/>
  <c r="F10" i="1" s="1"/>
  <c r="F11" i="1" s="1"/>
  <c r="F12" i="1" s="1"/>
  <c r="F13" i="1" s="1"/>
  <c r="F14" i="1" s="1"/>
  <c r="F15" i="1" s="1"/>
  <c r="F16" i="1" s="1"/>
  <c r="F17" i="1" s="1"/>
  <c r="O62" i="3" l="1"/>
  <c r="L109" i="3"/>
  <c r="L129" i="3"/>
  <c r="O34" i="3"/>
  <c r="J81" i="3"/>
  <c r="S81" i="3" s="1"/>
  <c r="O101" i="3"/>
  <c r="J110" i="3"/>
  <c r="P110" i="3" s="1"/>
  <c r="H16" i="3"/>
  <c r="N16" i="3" s="1"/>
  <c r="H32" i="3"/>
  <c r="J88" i="3"/>
  <c r="O262" i="3"/>
  <c r="H6" i="3"/>
  <c r="J32" i="3"/>
  <c r="L61" i="3"/>
  <c r="O153" i="3"/>
  <c r="H14" i="3"/>
  <c r="N14" i="3" s="1"/>
  <c r="J6" i="3"/>
  <c r="M6" i="3" s="1"/>
  <c r="R32" i="3"/>
  <c r="J129" i="3"/>
  <c r="S129" i="3" s="1"/>
  <c r="R153" i="3"/>
  <c r="P8" i="1"/>
  <c r="V8" i="1"/>
  <c r="M34" i="1"/>
  <c r="V34" i="1"/>
  <c r="P40" i="1"/>
  <c r="V40" i="1"/>
  <c r="P13" i="1"/>
  <c r="V13" i="1"/>
  <c r="P106" i="1"/>
  <c r="V106" i="1"/>
  <c r="O123" i="1"/>
  <c r="U123" i="1"/>
  <c r="H18" i="1"/>
  <c r="U18" i="1"/>
  <c r="S32" i="1"/>
  <c r="V32" i="1"/>
  <c r="M11" i="1"/>
  <c r="V11" i="1"/>
  <c r="P31" i="1"/>
  <c r="V31" i="1"/>
  <c r="N32" i="1"/>
  <c r="T32" i="1"/>
  <c r="P16" i="1"/>
  <c r="V16" i="1"/>
  <c r="I24" i="3"/>
  <c r="J24" i="3" s="1"/>
  <c r="U25" i="1"/>
  <c r="P7" i="1"/>
  <c r="V7" i="1"/>
  <c r="M35" i="1"/>
  <c r="V35" i="1"/>
  <c r="M39" i="1"/>
  <c r="V39" i="1"/>
  <c r="I50" i="3"/>
  <c r="H50" i="3" s="1"/>
  <c r="N50" i="3" s="1"/>
  <c r="U51" i="1"/>
  <c r="I42" i="3"/>
  <c r="U43" i="1"/>
  <c r="M65" i="1"/>
  <c r="V65" i="1"/>
  <c r="S57" i="1"/>
  <c r="V57" i="1"/>
  <c r="M85" i="1"/>
  <c r="V85" i="1"/>
  <c r="O90" i="1"/>
  <c r="U90" i="1"/>
  <c r="O97" i="1"/>
  <c r="U97" i="1"/>
  <c r="K113" i="1"/>
  <c r="O121" i="1"/>
  <c r="U121" i="1"/>
  <c r="L117" i="1"/>
  <c r="U117" i="1"/>
  <c r="P132" i="1"/>
  <c r="V132" i="1"/>
  <c r="Q210" i="1"/>
  <c r="N173" i="1"/>
  <c r="K10" i="1"/>
  <c r="T10" i="1"/>
  <c r="Q16" i="1"/>
  <c r="T16" i="1"/>
  <c r="N36" i="1"/>
  <c r="T36" i="1"/>
  <c r="N64" i="1"/>
  <c r="T64" i="1"/>
  <c r="N84" i="1"/>
  <c r="T84" i="1"/>
  <c r="N112" i="1"/>
  <c r="T112" i="1"/>
  <c r="N132" i="1"/>
  <c r="T132" i="1"/>
  <c r="O13" i="3"/>
  <c r="L34" i="3"/>
  <c r="O55" i="3"/>
  <c r="O82" i="3"/>
  <c r="L128" i="3"/>
  <c r="O136" i="3"/>
  <c r="K9" i="1"/>
  <c r="T9" i="1"/>
  <c r="N17" i="1"/>
  <c r="T17" i="1"/>
  <c r="Q37" i="1"/>
  <c r="T37" i="1"/>
  <c r="N57" i="1"/>
  <c r="T57" i="1"/>
  <c r="N65" i="1"/>
  <c r="T65" i="1"/>
  <c r="N85" i="1"/>
  <c r="T85" i="1"/>
  <c r="N105" i="1"/>
  <c r="T105" i="1"/>
  <c r="K133" i="1"/>
  <c r="T133" i="1"/>
  <c r="H23" i="1"/>
  <c r="U23" i="1"/>
  <c r="N8" i="1"/>
  <c r="T8" i="1"/>
  <c r="Q30" i="1"/>
  <c r="T30" i="1"/>
  <c r="N38" i="1"/>
  <c r="T38" i="1"/>
  <c r="N58" i="1"/>
  <c r="T58" i="1"/>
  <c r="N78" i="1"/>
  <c r="T78" i="1"/>
  <c r="N86" i="1"/>
  <c r="T86" i="1"/>
  <c r="N106" i="1"/>
  <c r="T106" i="1"/>
  <c r="N126" i="1"/>
  <c r="T126" i="1"/>
  <c r="N134" i="1"/>
  <c r="T134" i="1"/>
  <c r="O100" i="1"/>
  <c r="U100" i="1"/>
  <c r="K7" i="1"/>
  <c r="T7" i="1"/>
  <c r="N31" i="1"/>
  <c r="T31" i="1"/>
  <c r="N39" i="1"/>
  <c r="T39" i="1"/>
  <c r="N59" i="1"/>
  <c r="T59" i="1"/>
  <c r="K79" i="1"/>
  <c r="T79" i="1"/>
  <c r="N87" i="1"/>
  <c r="T87" i="1"/>
  <c r="K107" i="1"/>
  <c r="T107" i="1"/>
  <c r="K127" i="1"/>
  <c r="T127" i="1"/>
  <c r="N135" i="1"/>
  <c r="T135" i="1"/>
  <c r="N60" i="1"/>
  <c r="T60" i="1"/>
  <c r="N80" i="1"/>
  <c r="T80" i="1"/>
  <c r="Q136" i="1"/>
  <c r="T136" i="1"/>
  <c r="R24" i="1"/>
  <c r="U24" i="1"/>
  <c r="P108" i="1"/>
  <c r="V108" i="1"/>
  <c r="R116" i="1"/>
  <c r="U116" i="1"/>
  <c r="P88" i="1"/>
  <c r="V88" i="1"/>
  <c r="O115" i="1"/>
  <c r="U115" i="1"/>
  <c r="O138" i="1"/>
  <c r="U138" i="1"/>
  <c r="S10" i="1"/>
  <c r="V10" i="1"/>
  <c r="P14" i="1"/>
  <c r="V14" i="1"/>
  <c r="P41" i="1"/>
  <c r="V41" i="1"/>
  <c r="P62" i="1"/>
  <c r="V62" i="1"/>
  <c r="S79" i="1"/>
  <c r="V79" i="1"/>
  <c r="M126" i="1"/>
  <c r="V126" i="1"/>
  <c r="P15" i="1"/>
  <c r="V15" i="1"/>
  <c r="O77" i="1"/>
  <c r="U77" i="1"/>
  <c r="P136" i="1"/>
  <c r="V136" i="1"/>
  <c r="N88" i="1"/>
  <c r="N13" i="1"/>
  <c r="T13" i="1"/>
  <c r="N33" i="1"/>
  <c r="T33" i="1"/>
  <c r="N41" i="1"/>
  <c r="T41" i="1"/>
  <c r="N61" i="1"/>
  <c r="T61" i="1"/>
  <c r="Q81" i="1"/>
  <c r="T81" i="1"/>
  <c r="Q89" i="1"/>
  <c r="T89" i="1"/>
  <c r="N109" i="1"/>
  <c r="T109" i="1"/>
  <c r="K129" i="1"/>
  <c r="T129" i="1"/>
  <c r="N137" i="1"/>
  <c r="T137" i="1"/>
  <c r="L81" i="3"/>
  <c r="O88" i="3"/>
  <c r="O111" i="3"/>
  <c r="J131" i="3"/>
  <c r="P131" i="3" s="1"/>
  <c r="L250" i="3"/>
  <c r="S135" i="1"/>
  <c r="V135" i="1"/>
  <c r="P9" i="1"/>
  <c r="V9" i="1"/>
  <c r="O49" i="1"/>
  <c r="U49" i="1"/>
  <c r="O92" i="1"/>
  <c r="U92" i="1"/>
  <c r="P128" i="1"/>
  <c r="V128" i="1"/>
  <c r="O145" i="1"/>
  <c r="U145" i="1"/>
  <c r="O22" i="1"/>
  <c r="U22" i="1"/>
  <c r="M8" i="1"/>
  <c r="P86" i="1"/>
  <c r="V86" i="1"/>
  <c r="O124" i="1"/>
  <c r="U124" i="1"/>
  <c r="S133" i="1"/>
  <c r="V133" i="1"/>
  <c r="O146" i="1"/>
  <c r="U146" i="1"/>
  <c r="P54" i="1"/>
  <c r="V54" i="1"/>
  <c r="L115" i="1"/>
  <c r="N12" i="1"/>
  <c r="T12" i="1"/>
  <c r="P36" i="1"/>
  <c r="V36" i="1"/>
  <c r="K157" i="1"/>
  <c r="Q7" i="1"/>
  <c r="P80" i="1"/>
  <c r="V80" i="1"/>
  <c r="O149" i="1"/>
  <c r="U149" i="1"/>
  <c r="N40" i="1"/>
  <c r="P32" i="1"/>
  <c r="N6" i="1"/>
  <c r="T6" i="1"/>
  <c r="N14" i="1"/>
  <c r="T14" i="1"/>
  <c r="K34" i="1"/>
  <c r="T34" i="1"/>
  <c r="H5" i="3"/>
  <c r="Q5" i="3" s="1"/>
  <c r="L33" i="3"/>
  <c r="O81" i="3"/>
  <c r="K107" i="3"/>
  <c r="O245" i="3"/>
  <c r="R251" i="3"/>
  <c r="S12" i="1"/>
  <c r="V12" i="1"/>
  <c r="H50" i="1"/>
  <c r="U50" i="1"/>
  <c r="S64" i="1"/>
  <c r="V64" i="1"/>
  <c r="P83" i="1"/>
  <c r="V83" i="1"/>
  <c r="P113" i="1"/>
  <c r="V113" i="1"/>
  <c r="P130" i="1"/>
  <c r="V130" i="1"/>
  <c r="O144" i="1"/>
  <c r="U144" i="1"/>
  <c r="S33" i="1"/>
  <c r="V33" i="1"/>
  <c r="S111" i="1"/>
  <c r="V111" i="1"/>
  <c r="S55" i="1"/>
  <c r="V55" i="1"/>
  <c r="P104" i="1"/>
  <c r="V104" i="1"/>
  <c r="P84" i="1"/>
  <c r="V84" i="1"/>
  <c r="O125" i="1"/>
  <c r="U125" i="1"/>
  <c r="O147" i="1"/>
  <c r="U147" i="1"/>
  <c r="N128" i="1"/>
  <c r="T128" i="1"/>
  <c r="Q8" i="1"/>
  <c r="P82" i="1"/>
  <c r="V82" i="1"/>
  <c r="M102" i="1"/>
  <c r="V102" i="1"/>
  <c r="P112" i="1"/>
  <c r="V112" i="1"/>
  <c r="S131" i="1"/>
  <c r="V131" i="1"/>
  <c r="O148" i="1"/>
  <c r="U148" i="1"/>
  <c r="L27" i="1"/>
  <c r="U27" i="1"/>
  <c r="O19" i="1"/>
  <c r="U19" i="1"/>
  <c r="K32" i="1"/>
  <c r="P37" i="1"/>
  <c r="V37" i="1"/>
  <c r="O45" i="1"/>
  <c r="U45" i="1"/>
  <c r="O74" i="1"/>
  <c r="U74" i="1"/>
  <c r="S59" i="1"/>
  <c r="V59" i="1"/>
  <c r="Q87" i="1"/>
  <c r="R117" i="1"/>
  <c r="O119" i="1"/>
  <c r="U119" i="1"/>
  <c r="S129" i="1"/>
  <c r="V129" i="1"/>
  <c r="P134" i="1"/>
  <c r="V134" i="1"/>
  <c r="H26" i="1"/>
  <c r="U26" i="1"/>
  <c r="P6" i="1"/>
  <c r="V6" i="1"/>
  <c r="S30" i="1"/>
  <c r="V30" i="1"/>
  <c r="R44" i="1"/>
  <c r="U44" i="1"/>
  <c r="P58" i="1"/>
  <c r="V58" i="1"/>
  <c r="K85" i="1"/>
  <c r="S105" i="1"/>
  <c r="V105" i="1"/>
  <c r="Q107" i="1"/>
  <c r="P110" i="1"/>
  <c r="V110" i="1"/>
  <c r="O118" i="1"/>
  <c r="U118" i="1"/>
  <c r="S127" i="1"/>
  <c r="V127" i="1"/>
  <c r="S137" i="1"/>
  <c r="V137" i="1"/>
  <c r="O142" i="1"/>
  <c r="U142" i="1"/>
  <c r="Q174" i="1"/>
  <c r="O139" i="1"/>
  <c r="P131" i="1"/>
  <c r="N127" i="1"/>
  <c r="N104" i="1"/>
  <c r="N15" i="1"/>
  <c r="T15" i="1"/>
  <c r="N35" i="1"/>
  <c r="T35" i="1"/>
  <c r="N55" i="1"/>
  <c r="T55" i="1"/>
  <c r="K103" i="1"/>
  <c r="T103" i="1"/>
  <c r="N111" i="1"/>
  <c r="T111" i="1"/>
  <c r="J5" i="3"/>
  <c r="S5" i="3" s="1"/>
  <c r="R12" i="3"/>
  <c r="R33" i="3"/>
  <c r="H55" i="3"/>
  <c r="Q55" i="3" s="1"/>
  <c r="L82" i="3"/>
  <c r="N219" i="1"/>
  <c r="Q13" i="1"/>
  <c r="Q85" i="1"/>
  <c r="Q134" i="1"/>
  <c r="Q177" i="1"/>
  <c r="P126" i="1"/>
  <c r="N89" i="1"/>
  <c r="N161" i="1"/>
  <c r="H7" i="3"/>
  <c r="N7" i="3" s="1"/>
  <c r="O32" i="3"/>
  <c r="H35" i="3"/>
  <c r="J55" i="3"/>
  <c r="M55" i="3" s="1"/>
  <c r="J63" i="3"/>
  <c r="M63" i="3" s="1"/>
  <c r="H83" i="3"/>
  <c r="K83" i="3" s="1"/>
  <c r="J104" i="3"/>
  <c r="P104" i="3" s="1"/>
  <c r="K126" i="3"/>
  <c r="O159" i="3"/>
  <c r="R192" i="3"/>
  <c r="R209" i="3"/>
  <c r="R245" i="3"/>
  <c r="L261" i="3"/>
  <c r="N255" i="1"/>
  <c r="Q159" i="1"/>
  <c r="N30" i="1"/>
  <c r="N9" i="3"/>
  <c r="R14" i="3"/>
  <c r="M31" i="3"/>
  <c r="H40" i="3"/>
  <c r="K40" i="3" s="1"/>
  <c r="Q59" i="3"/>
  <c r="R63" i="3"/>
  <c r="O83" i="3"/>
  <c r="R111" i="3"/>
  <c r="R237" i="3"/>
  <c r="S211" i="1"/>
  <c r="Q208" i="1"/>
  <c r="M211" i="1"/>
  <c r="O15" i="3"/>
  <c r="H56" i="3"/>
  <c r="Q56" i="3" s="1"/>
  <c r="J64" i="3"/>
  <c r="S64" i="3" s="1"/>
  <c r="O112" i="3"/>
  <c r="M54" i="1"/>
  <c r="Q33" i="1"/>
  <c r="K33" i="1"/>
  <c r="L77" i="1"/>
  <c r="M58" i="1"/>
  <c r="K41" i="1"/>
  <c r="K65" i="1"/>
  <c r="K109" i="1"/>
  <c r="K135" i="1"/>
  <c r="K211" i="1"/>
  <c r="N7" i="1"/>
  <c r="N129" i="1"/>
  <c r="O8" i="3"/>
  <c r="Q9" i="3"/>
  <c r="R15" i="3"/>
  <c r="O56" i="3"/>
  <c r="L130" i="3"/>
  <c r="N162" i="3"/>
  <c r="S33" i="3"/>
  <c r="P33" i="3"/>
  <c r="M33" i="3"/>
  <c r="P111" i="1"/>
  <c r="S65" i="1"/>
  <c r="O51" i="1"/>
  <c r="P34" i="1"/>
  <c r="H51" i="1"/>
  <c r="L43" i="1"/>
  <c r="Q61" i="1"/>
  <c r="Q111" i="1"/>
  <c r="K137" i="1"/>
  <c r="Q160" i="1"/>
  <c r="S181" i="1"/>
  <c r="N10" i="1"/>
  <c r="N103" i="1"/>
  <c r="P209" i="1"/>
  <c r="J8" i="3"/>
  <c r="M8" i="3" s="1"/>
  <c r="R13" i="3"/>
  <c r="O33" i="3"/>
  <c r="J35" i="3"/>
  <c r="L55" i="3"/>
  <c r="O63" i="3"/>
  <c r="J83" i="3"/>
  <c r="H129" i="3"/>
  <c r="N129" i="3" s="1"/>
  <c r="H131" i="3"/>
  <c r="K131" i="3" s="1"/>
  <c r="O209" i="3"/>
  <c r="O261" i="3"/>
  <c r="R266" i="3"/>
  <c r="P102" i="1"/>
  <c r="Q133" i="3"/>
  <c r="L131" i="3"/>
  <c r="H210" i="3"/>
  <c r="K210" i="3" s="1"/>
  <c r="H221" i="3"/>
  <c r="N221" i="3" s="1"/>
  <c r="H229" i="3"/>
  <c r="N229" i="3" s="1"/>
  <c r="L253" i="3"/>
  <c r="P55" i="1"/>
  <c r="N209" i="1"/>
  <c r="M32" i="1"/>
  <c r="K64" i="1"/>
  <c r="K209" i="1"/>
  <c r="P133" i="1"/>
  <c r="P105" i="1"/>
  <c r="O5" i="3"/>
  <c r="L7" i="3"/>
  <c r="H15" i="3"/>
  <c r="Q15" i="3" s="1"/>
  <c r="J16" i="3"/>
  <c r="M16" i="3" s="1"/>
  <c r="O35" i="3"/>
  <c r="J53" i="3"/>
  <c r="S53" i="3" s="1"/>
  <c r="L64" i="3"/>
  <c r="L103" i="3"/>
  <c r="H111" i="3"/>
  <c r="K111" i="3" s="1"/>
  <c r="O129" i="3"/>
  <c r="R159" i="3"/>
  <c r="Q207" i="3"/>
  <c r="J221" i="3"/>
  <c r="M221" i="3" s="1"/>
  <c r="J229" i="3"/>
  <c r="M229" i="3" s="1"/>
  <c r="L234" i="3"/>
  <c r="H242" i="3"/>
  <c r="K242" i="3" s="1"/>
  <c r="O253" i="3"/>
  <c r="M7" i="1"/>
  <c r="L51" i="1"/>
  <c r="S7" i="1"/>
  <c r="N37" i="1"/>
  <c r="N247" i="1"/>
  <c r="P129" i="1"/>
  <c r="N16" i="1"/>
  <c r="N223" i="1"/>
  <c r="R5" i="3"/>
  <c r="O7" i="3"/>
  <c r="J12" i="3"/>
  <c r="P12" i="3" s="1"/>
  <c r="J15" i="3"/>
  <c r="O16" i="3"/>
  <c r="K30" i="3"/>
  <c r="H33" i="3"/>
  <c r="Q33" i="3" s="1"/>
  <c r="P39" i="3"/>
  <c r="O53" i="3"/>
  <c r="R81" i="3"/>
  <c r="O103" i="3"/>
  <c r="J111" i="3"/>
  <c r="P111" i="3" s="1"/>
  <c r="P129" i="3"/>
  <c r="H132" i="3"/>
  <c r="H188" i="3"/>
  <c r="N188" i="3" s="1"/>
  <c r="R221" i="3"/>
  <c r="R229" i="3"/>
  <c r="L237" i="3"/>
  <c r="R253" i="3"/>
  <c r="P256" i="3"/>
  <c r="J258" i="3"/>
  <c r="M258" i="3" s="1"/>
  <c r="R43" i="1"/>
  <c r="O43" i="1"/>
  <c r="L24" i="1"/>
  <c r="M57" i="1"/>
  <c r="Q10" i="1"/>
  <c r="L116" i="1"/>
  <c r="Q9" i="1"/>
  <c r="S58" i="1"/>
  <c r="Q128" i="1"/>
  <c r="Q132" i="1"/>
  <c r="Q178" i="1"/>
  <c r="Q191" i="1"/>
  <c r="S208" i="1"/>
  <c r="N81" i="1"/>
  <c r="P30" i="1"/>
  <c r="N164" i="1"/>
  <c r="O12" i="3"/>
  <c r="L101" i="3"/>
  <c r="N105" i="3"/>
  <c r="H128" i="3"/>
  <c r="K128" i="3" s="1"/>
  <c r="O237" i="3"/>
  <c r="L245" i="3"/>
  <c r="L258" i="3"/>
  <c r="O47" i="1"/>
  <c r="I46" i="3"/>
  <c r="O46" i="3" s="1"/>
  <c r="R101" i="1"/>
  <c r="H101" i="1"/>
  <c r="T101" i="1" s="1"/>
  <c r="I100" i="3"/>
  <c r="R100" i="3" s="1"/>
  <c r="P79" i="1"/>
  <c r="N263" i="1"/>
  <c r="L19" i="1"/>
  <c r="L42" i="1"/>
  <c r="I41" i="3"/>
  <c r="H41" i="3" s="1"/>
  <c r="Q41" i="3" s="1"/>
  <c r="O42" i="1"/>
  <c r="M61" i="1"/>
  <c r="P61" i="1"/>
  <c r="M254" i="1"/>
  <c r="P254" i="1"/>
  <c r="P59" i="1"/>
  <c r="R53" i="1"/>
  <c r="H53" i="1"/>
  <c r="T53" i="1" s="1"/>
  <c r="O53" i="1"/>
  <c r="I52" i="3"/>
  <c r="I44" i="3"/>
  <c r="O44" i="3" s="1"/>
  <c r="H45" i="1"/>
  <c r="R76" i="1"/>
  <c r="I75" i="3"/>
  <c r="J75" i="3" s="1"/>
  <c r="H76" i="1"/>
  <c r="O76" i="1"/>
  <c r="M60" i="1"/>
  <c r="P60" i="1"/>
  <c r="L91" i="1"/>
  <c r="I90" i="3"/>
  <c r="R90" i="3" s="1"/>
  <c r="O91" i="1"/>
  <c r="H91" i="1"/>
  <c r="L96" i="1"/>
  <c r="I95" i="3"/>
  <c r="O96" i="1"/>
  <c r="H96" i="1"/>
  <c r="T96" i="1" s="1"/>
  <c r="S107" i="1"/>
  <c r="P107" i="1"/>
  <c r="L123" i="1"/>
  <c r="I122" i="3"/>
  <c r="H122" i="3" s="1"/>
  <c r="N122" i="3" s="1"/>
  <c r="H123" i="1"/>
  <c r="H117" i="1"/>
  <c r="I116" i="3"/>
  <c r="L142" i="1"/>
  <c r="H142" i="1"/>
  <c r="I141" i="3"/>
  <c r="L141" i="3" s="1"/>
  <c r="M181" i="1"/>
  <c r="Q216" i="1"/>
  <c r="K228" i="1"/>
  <c r="N228" i="1"/>
  <c r="K236" i="1"/>
  <c r="N236" i="1"/>
  <c r="P135" i="1"/>
  <c r="O101" i="1"/>
  <c r="P39" i="1"/>
  <c r="O26" i="1"/>
  <c r="P253" i="1"/>
  <c r="P229" i="1"/>
  <c r="N218" i="1"/>
  <c r="H19" i="1"/>
  <c r="Q12" i="3"/>
  <c r="N12" i="3"/>
  <c r="K266" i="3"/>
  <c r="N266" i="3"/>
  <c r="Q266" i="3"/>
  <c r="J20" i="1"/>
  <c r="V20" i="1" s="1"/>
  <c r="I19" i="3"/>
  <c r="H20" i="1"/>
  <c r="O20" i="1"/>
  <c r="I47" i="3"/>
  <c r="L47" i="3" s="1"/>
  <c r="H48" i="1"/>
  <c r="S63" i="1"/>
  <c r="P63" i="1"/>
  <c r="S81" i="1"/>
  <c r="P81" i="1"/>
  <c r="L120" i="1"/>
  <c r="I119" i="3"/>
  <c r="H120" i="1"/>
  <c r="T120" i="1" s="1"/>
  <c r="I113" i="3"/>
  <c r="H114" i="1"/>
  <c r="I146" i="3"/>
  <c r="J146" i="3" s="1"/>
  <c r="H147" i="1"/>
  <c r="S227" i="1"/>
  <c r="P227" i="1"/>
  <c r="N239" i="1"/>
  <c r="M81" i="1"/>
  <c r="I89" i="3"/>
  <c r="H90" i="1"/>
  <c r="H118" i="1"/>
  <c r="I117" i="3"/>
  <c r="R141" i="1"/>
  <c r="H141" i="1"/>
  <c r="I140" i="3"/>
  <c r="O140" i="3" s="1"/>
  <c r="J52" i="1"/>
  <c r="I51" i="3"/>
  <c r="R51" i="3" s="1"/>
  <c r="H52" i="1"/>
  <c r="O52" i="1"/>
  <c r="I91" i="3"/>
  <c r="H91" i="3" s="1"/>
  <c r="N91" i="3" s="1"/>
  <c r="H92" i="1"/>
  <c r="I96" i="3"/>
  <c r="J96" i="3" s="1"/>
  <c r="H97" i="1"/>
  <c r="S109" i="1"/>
  <c r="P109" i="1"/>
  <c r="I123" i="3"/>
  <c r="J123" i="3" s="1"/>
  <c r="H124" i="1"/>
  <c r="H143" i="1"/>
  <c r="I142" i="3"/>
  <c r="Q217" i="1"/>
  <c r="N217" i="1"/>
  <c r="M222" i="1"/>
  <c r="P222" i="1"/>
  <c r="O141" i="1"/>
  <c r="H42" i="3"/>
  <c r="N42" i="3" s="1"/>
  <c r="R42" i="3"/>
  <c r="R47" i="1"/>
  <c r="I74" i="3"/>
  <c r="H75" i="1"/>
  <c r="J77" i="1"/>
  <c r="V77" i="1" s="1"/>
  <c r="M78" i="1"/>
  <c r="P78" i="1"/>
  <c r="R98" i="1"/>
  <c r="I97" i="3"/>
  <c r="H98" i="1"/>
  <c r="O98" i="1"/>
  <c r="S103" i="1"/>
  <c r="P103" i="1"/>
  <c r="M107" i="1"/>
  <c r="J114" i="1"/>
  <c r="R124" i="1"/>
  <c r="I114" i="3"/>
  <c r="H114" i="3" s="1"/>
  <c r="Q114" i="3" s="1"/>
  <c r="H115" i="1"/>
  <c r="T115" i="1" s="1"/>
  <c r="I137" i="3"/>
  <c r="L137" i="3" s="1"/>
  <c r="H138" i="1"/>
  <c r="L144" i="1"/>
  <c r="I143" i="3"/>
  <c r="H144" i="1"/>
  <c r="M210" i="1"/>
  <c r="P210" i="1"/>
  <c r="S228" i="1"/>
  <c r="M238" i="1"/>
  <c r="P238" i="1"/>
  <c r="M262" i="1"/>
  <c r="P262" i="1"/>
  <c r="K265" i="1"/>
  <c r="N265" i="1"/>
  <c r="P11" i="1"/>
  <c r="N9" i="1"/>
  <c r="P137" i="1"/>
  <c r="O120" i="1"/>
  <c r="O114" i="1"/>
  <c r="P57" i="1"/>
  <c r="O25" i="1"/>
  <c r="N261" i="1"/>
  <c r="N253" i="1"/>
  <c r="N245" i="1"/>
  <c r="N229" i="1"/>
  <c r="N221" i="1"/>
  <c r="H25" i="1"/>
  <c r="T25" i="1" s="1"/>
  <c r="H43" i="1"/>
  <c r="J28" i="1"/>
  <c r="V28" i="1" s="1"/>
  <c r="I27" i="3"/>
  <c r="H28" i="1"/>
  <c r="N8" i="3"/>
  <c r="Q8" i="3"/>
  <c r="I26" i="3"/>
  <c r="H26" i="3" s="1"/>
  <c r="O27" i="1"/>
  <c r="M56" i="1"/>
  <c r="P56" i="1"/>
  <c r="J119" i="1"/>
  <c r="H119" i="1"/>
  <c r="I118" i="3"/>
  <c r="L118" i="3" s="1"/>
  <c r="I147" i="3"/>
  <c r="H148" i="1"/>
  <c r="R46" i="1"/>
  <c r="H46" i="1"/>
  <c r="I45" i="3"/>
  <c r="J45" i="3" s="1"/>
  <c r="O46" i="1"/>
  <c r="L46" i="1"/>
  <c r="H77" i="1"/>
  <c r="T77" i="1" s="1"/>
  <c r="I76" i="3"/>
  <c r="L76" i="3" s="1"/>
  <c r="R122" i="1"/>
  <c r="I121" i="3"/>
  <c r="J121" i="3" s="1"/>
  <c r="H122" i="1"/>
  <c r="S17" i="1"/>
  <c r="P17" i="1"/>
  <c r="S38" i="1"/>
  <c r="P38" i="1"/>
  <c r="J44" i="1"/>
  <c r="I43" i="3"/>
  <c r="O43" i="3" s="1"/>
  <c r="O44" i="1"/>
  <c r="H44" i="1"/>
  <c r="I73" i="3"/>
  <c r="O73" i="3" s="1"/>
  <c r="H74" i="1"/>
  <c r="I115" i="3"/>
  <c r="R115" i="3" s="1"/>
  <c r="O116" i="1"/>
  <c r="H116" i="1"/>
  <c r="M226" i="1"/>
  <c r="P226" i="1"/>
  <c r="K260" i="1"/>
  <c r="N260" i="1"/>
  <c r="P225" i="1"/>
  <c r="H42" i="1"/>
  <c r="S8" i="1"/>
  <c r="R114" i="1"/>
  <c r="L139" i="1"/>
  <c r="I138" i="3"/>
  <c r="H138" i="3" s="1"/>
  <c r="N138" i="3" s="1"/>
  <c r="H139" i="1"/>
  <c r="I144" i="3"/>
  <c r="J144" i="3" s="1"/>
  <c r="H145" i="1"/>
  <c r="S235" i="1"/>
  <c r="P235" i="1"/>
  <c r="M236" i="1"/>
  <c r="K244" i="1"/>
  <c r="N244" i="1"/>
  <c r="O143" i="1"/>
  <c r="O117" i="1"/>
  <c r="P65" i="1"/>
  <c r="O48" i="1"/>
  <c r="N34" i="1"/>
  <c r="P216" i="1"/>
  <c r="P252" i="1"/>
  <c r="P228" i="1"/>
  <c r="P220" i="1"/>
  <c r="H47" i="1"/>
  <c r="S87" i="1"/>
  <c r="P87" i="1"/>
  <c r="S219" i="1"/>
  <c r="P219" i="1"/>
  <c r="S230" i="1"/>
  <c r="P230" i="1"/>
  <c r="R19" i="1"/>
  <c r="I18" i="3"/>
  <c r="J18" i="3" s="1"/>
  <c r="H95" i="1"/>
  <c r="T95" i="1" s="1"/>
  <c r="I94" i="3"/>
  <c r="J94" i="3" s="1"/>
  <c r="S94" i="3" s="1"/>
  <c r="H121" i="1"/>
  <c r="I120" i="3"/>
  <c r="Q220" i="1"/>
  <c r="N220" i="1"/>
  <c r="K252" i="1"/>
  <c r="N252" i="1"/>
  <c r="K257" i="1"/>
  <c r="N257" i="1"/>
  <c r="O28" i="1"/>
  <c r="N231" i="1"/>
  <c r="J26" i="1"/>
  <c r="I25" i="3"/>
  <c r="R25" i="3" s="1"/>
  <c r="R149" i="1"/>
  <c r="I148" i="3"/>
  <c r="O148" i="3" s="1"/>
  <c r="H149" i="1"/>
  <c r="I23" i="3"/>
  <c r="R23" i="3" s="1"/>
  <c r="O24" i="1"/>
  <c r="H24" i="1"/>
  <c r="T24" i="1" s="1"/>
  <c r="K17" i="1"/>
  <c r="S35" i="1"/>
  <c r="P35" i="1"/>
  <c r="R77" i="1"/>
  <c r="M224" i="1"/>
  <c r="P224" i="1"/>
  <c r="O95" i="1"/>
  <c r="I22" i="3"/>
  <c r="O22" i="3" s="1"/>
  <c r="J25" i="1"/>
  <c r="J18" i="1"/>
  <c r="V18" i="1" s="1"/>
  <c r="I17" i="3"/>
  <c r="H17" i="3" s="1"/>
  <c r="O18" i="1"/>
  <c r="I21" i="3"/>
  <c r="J21" i="3" s="1"/>
  <c r="H22" i="1"/>
  <c r="J27" i="1"/>
  <c r="M33" i="1"/>
  <c r="P33" i="1"/>
  <c r="L50" i="1"/>
  <c r="I49" i="3"/>
  <c r="O49" i="3" s="1"/>
  <c r="O50" i="1"/>
  <c r="R51" i="1"/>
  <c r="M63" i="1"/>
  <c r="R93" i="1"/>
  <c r="H93" i="1"/>
  <c r="I92" i="3"/>
  <c r="H92" i="3" s="1"/>
  <c r="J99" i="1"/>
  <c r="I98" i="3"/>
  <c r="J98" i="3" s="1"/>
  <c r="O99" i="1"/>
  <c r="H99" i="1"/>
  <c r="L118" i="1"/>
  <c r="J29" i="1"/>
  <c r="H29" i="1"/>
  <c r="I28" i="3"/>
  <c r="H28" i="3" s="1"/>
  <c r="J21" i="1"/>
  <c r="I20" i="3"/>
  <c r="O20" i="3" s="1"/>
  <c r="H21" i="1"/>
  <c r="O21" i="1"/>
  <c r="M12" i="1"/>
  <c r="P12" i="1"/>
  <c r="Q17" i="1"/>
  <c r="R49" i="1"/>
  <c r="I48" i="3"/>
  <c r="H48" i="3" s="1"/>
  <c r="K48" i="3" s="1"/>
  <c r="Q39" i="1"/>
  <c r="R52" i="1"/>
  <c r="M64" i="1"/>
  <c r="P64" i="1"/>
  <c r="S85" i="1"/>
  <c r="P85" i="1"/>
  <c r="S89" i="1"/>
  <c r="P89" i="1"/>
  <c r="L94" i="1"/>
  <c r="H94" i="1"/>
  <c r="O94" i="1"/>
  <c r="I93" i="3"/>
  <c r="I99" i="3"/>
  <c r="H100" i="1"/>
  <c r="R125" i="1"/>
  <c r="I124" i="3"/>
  <c r="H125" i="1"/>
  <c r="T125" i="1" s="1"/>
  <c r="I139" i="3"/>
  <c r="O139" i="3" s="1"/>
  <c r="H140" i="1"/>
  <c r="R146" i="1"/>
  <c r="I145" i="3"/>
  <c r="J145" i="3" s="1"/>
  <c r="H146" i="1"/>
  <c r="K220" i="1"/>
  <c r="K225" i="1"/>
  <c r="N225" i="1"/>
  <c r="K230" i="1"/>
  <c r="N230" i="1"/>
  <c r="Q231" i="1"/>
  <c r="M246" i="1"/>
  <c r="P246" i="1"/>
  <c r="O140" i="1"/>
  <c r="P127" i="1"/>
  <c r="O122" i="1"/>
  <c r="O93" i="1"/>
  <c r="O29" i="1"/>
  <c r="O23" i="1"/>
  <c r="P263" i="1"/>
  <c r="P247" i="1"/>
  <c r="P239" i="1"/>
  <c r="P231" i="1"/>
  <c r="P223" i="1"/>
  <c r="H27" i="1"/>
  <c r="T27" i="1" s="1"/>
  <c r="H49" i="1"/>
  <c r="P14" i="3"/>
  <c r="R29" i="3"/>
  <c r="H37" i="3"/>
  <c r="N37" i="3" s="1"/>
  <c r="O158" i="3"/>
  <c r="R165" i="3"/>
  <c r="H219" i="3"/>
  <c r="K219" i="3" s="1"/>
  <c r="L228" i="3"/>
  <c r="O236" i="3"/>
  <c r="J244" i="3"/>
  <c r="P244" i="3" s="1"/>
  <c r="H108" i="3"/>
  <c r="K108" i="3" s="1"/>
  <c r="R108" i="3"/>
  <c r="O108" i="3"/>
  <c r="H85" i="3"/>
  <c r="N85" i="3" s="1"/>
  <c r="R85" i="3"/>
  <c r="L77" i="3"/>
  <c r="J77" i="3"/>
  <c r="P77" i="3" s="1"/>
  <c r="H77" i="3"/>
  <c r="K77" i="3" s="1"/>
  <c r="R77" i="3"/>
  <c r="H62" i="3"/>
  <c r="K62" i="3" s="1"/>
  <c r="L62" i="3"/>
  <c r="L54" i="3"/>
  <c r="J54" i="3"/>
  <c r="H54" i="3"/>
  <c r="K54" i="3" s="1"/>
  <c r="O54" i="3"/>
  <c r="O184" i="3"/>
  <c r="H184" i="3"/>
  <c r="K184" i="3" s="1"/>
  <c r="L176" i="3"/>
  <c r="R176" i="3"/>
  <c r="L168" i="3"/>
  <c r="H168" i="3"/>
  <c r="K168" i="3" s="1"/>
  <c r="R210" i="3"/>
  <c r="O210" i="3"/>
  <c r="L210" i="3"/>
  <c r="J254" i="3"/>
  <c r="P254" i="3" s="1"/>
  <c r="L254" i="3"/>
  <c r="L238" i="3"/>
  <c r="O238" i="3"/>
  <c r="O230" i="3"/>
  <c r="J230" i="3"/>
  <c r="S230" i="3" s="1"/>
  <c r="H230" i="3"/>
  <c r="K230" i="3" s="1"/>
  <c r="R230" i="3"/>
  <c r="L222" i="3"/>
  <c r="R222" i="3"/>
  <c r="O222" i="3"/>
  <c r="L8" i="3"/>
  <c r="L12" i="3"/>
  <c r="P13" i="3"/>
  <c r="Q14" i="3"/>
  <c r="H29" i="3"/>
  <c r="R54" i="3"/>
  <c r="O166" i="3"/>
  <c r="R188" i="3"/>
  <c r="R219" i="3"/>
  <c r="S240" i="3"/>
  <c r="P240" i="3"/>
  <c r="O254" i="3"/>
  <c r="H258" i="3"/>
  <c r="L84" i="3"/>
  <c r="J84" i="3"/>
  <c r="S84" i="3" s="1"/>
  <c r="H84" i="3"/>
  <c r="N84" i="3" s="1"/>
  <c r="R84" i="3"/>
  <c r="R61" i="3"/>
  <c r="O61" i="3"/>
  <c r="H61" i="3"/>
  <c r="Q61" i="3" s="1"/>
  <c r="H53" i="3"/>
  <c r="K53" i="3" s="1"/>
  <c r="L53" i="3"/>
  <c r="R38" i="3"/>
  <c r="H38" i="3"/>
  <c r="Q38" i="3" s="1"/>
  <c r="S126" i="3"/>
  <c r="M126" i="3"/>
  <c r="Q134" i="3"/>
  <c r="K134" i="3"/>
  <c r="S249" i="3"/>
  <c r="P249" i="3"/>
  <c r="S266" i="3"/>
  <c r="M266" i="3"/>
  <c r="O60" i="3"/>
  <c r="L60" i="3"/>
  <c r="J60" i="3"/>
  <c r="M60" i="3" s="1"/>
  <c r="O37" i="3"/>
  <c r="L37" i="3"/>
  <c r="J37" i="3"/>
  <c r="M37" i="3" s="1"/>
  <c r="R208" i="3"/>
  <c r="H208" i="3"/>
  <c r="K208" i="3" s="1"/>
  <c r="L260" i="3"/>
  <c r="R260" i="3"/>
  <c r="L252" i="3"/>
  <c r="R252" i="3"/>
  <c r="H244" i="3"/>
  <c r="N244" i="3" s="1"/>
  <c r="O244" i="3"/>
  <c r="J236" i="3"/>
  <c r="P236" i="3" s="1"/>
  <c r="L236" i="3"/>
  <c r="O228" i="3"/>
  <c r="J228" i="3"/>
  <c r="M228" i="3" s="1"/>
  <c r="H228" i="3"/>
  <c r="N228" i="3" s="1"/>
  <c r="O220" i="3"/>
  <c r="R220" i="3"/>
  <c r="J220" i="3"/>
  <c r="S220" i="3" s="1"/>
  <c r="S103" i="3"/>
  <c r="P103" i="3"/>
  <c r="N134" i="3"/>
  <c r="J208" i="3"/>
  <c r="P208" i="3" s="1"/>
  <c r="S224" i="3"/>
  <c r="P224" i="3"/>
  <c r="P266" i="3"/>
  <c r="H136" i="3"/>
  <c r="Q136" i="3" s="1"/>
  <c r="L136" i="3"/>
  <c r="J36" i="3"/>
  <c r="S36" i="3" s="1"/>
  <c r="H36" i="3"/>
  <c r="Q36" i="3" s="1"/>
  <c r="H153" i="3"/>
  <c r="N153" i="3" s="1"/>
  <c r="L153" i="3"/>
  <c r="R189" i="3"/>
  <c r="O189" i="3"/>
  <c r="L189" i="3"/>
  <c r="J189" i="3"/>
  <c r="P189" i="3" s="1"/>
  <c r="L173" i="3"/>
  <c r="R173" i="3"/>
  <c r="H157" i="3"/>
  <c r="N157" i="3" s="1"/>
  <c r="L157" i="3"/>
  <c r="J157" i="3"/>
  <c r="P157" i="3" s="1"/>
  <c r="R157" i="3"/>
  <c r="R215" i="3"/>
  <c r="J215" i="3"/>
  <c r="S215" i="3" s="1"/>
  <c r="L259" i="3"/>
  <c r="H259" i="3"/>
  <c r="N259" i="3" s="1"/>
  <c r="J251" i="3"/>
  <c r="S251" i="3" s="1"/>
  <c r="L251" i="3"/>
  <c r="J243" i="3"/>
  <c r="S243" i="3" s="1"/>
  <c r="L243" i="3"/>
  <c r="R235" i="3"/>
  <c r="L235" i="3"/>
  <c r="J235" i="3"/>
  <c r="M235" i="3" s="1"/>
  <c r="H235" i="3"/>
  <c r="K235" i="3" s="1"/>
  <c r="O227" i="3"/>
  <c r="R227" i="3"/>
  <c r="P126" i="3"/>
  <c r="S136" i="3"/>
  <c r="L208" i="3"/>
  <c r="S248" i="3"/>
  <c r="P248" i="3"/>
  <c r="M249" i="3"/>
  <c r="S265" i="3"/>
  <c r="M265" i="3"/>
  <c r="R112" i="3"/>
  <c r="H112" i="3"/>
  <c r="K112" i="3" s="1"/>
  <c r="L112" i="3"/>
  <c r="O104" i="3"/>
  <c r="R104" i="3"/>
  <c r="H104" i="3"/>
  <c r="N104" i="3" s="1"/>
  <c r="O180" i="3"/>
  <c r="L180" i="3"/>
  <c r="J180" i="3"/>
  <c r="S180" i="3" s="1"/>
  <c r="O172" i="3"/>
  <c r="R172" i="3"/>
  <c r="L164" i="3"/>
  <c r="O164" i="3"/>
  <c r="L266" i="3"/>
  <c r="O266" i="3"/>
  <c r="O250" i="3"/>
  <c r="H250" i="3"/>
  <c r="N250" i="3" s="1"/>
  <c r="O242" i="3"/>
  <c r="J242" i="3"/>
  <c r="L226" i="3"/>
  <c r="J226" i="3"/>
  <c r="S226" i="3" s="1"/>
  <c r="H226" i="3"/>
  <c r="K226" i="3" s="1"/>
  <c r="R226" i="3"/>
  <c r="O218" i="3"/>
  <c r="L218" i="3"/>
  <c r="J218" i="3"/>
  <c r="R218" i="3"/>
  <c r="L6" i="3"/>
  <c r="H13" i="3"/>
  <c r="Q13" i="3" s="1"/>
  <c r="L14" i="3"/>
  <c r="P16" i="3"/>
  <c r="M29" i="3"/>
  <c r="L36" i="3"/>
  <c r="R62" i="3"/>
  <c r="O128" i="3"/>
  <c r="S207" i="3"/>
  <c r="P207" i="3"/>
  <c r="O208" i="3"/>
  <c r="H215" i="3"/>
  <c r="K215" i="3" s="1"/>
  <c r="H227" i="3"/>
  <c r="N227" i="3" s="1"/>
  <c r="L230" i="3"/>
  <c r="O234" i="3"/>
  <c r="R238" i="3"/>
  <c r="L246" i="3"/>
  <c r="O252" i="3"/>
  <c r="O259" i="3"/>
  <c r="L134" i="3"/>
  <c r="J134" i="3"/>
  <c r="P134" i="3" s="1"/>
  <c r="O134" i="3"/>
  <c r="O126" i="3"/>
  <c r="L126" i="3"/>
  <c r="R126" i="3"/>
  <c r="R88" i="3"/>
  <c r="H88" i="3"/>
  <c r="Q88" i="3" s="1"/>
  <c r="L80" i="3"/>
  <c r="J80" i="3"/>
  <c r="H80" i="3"/>
  <c r="N80" i="3" s="1"/>
  <c r="O80" i="3"/>
  <c r="O6" i="3"/>
  <c r="L13" i="3"/>
  <c r="M14" i="3"/>
  <c r="Q16" i="3"/>
  <c r="O36" i="3"/>
  <c r="H60" i="3"/>
  <c r="Q60" i="3" s="1"/>
  <c r="R128" i="3"/>
  <c r="H164" i="3"/>
  <c r="K164" i="3" s="1"/>
  <c r="L215" i="3"/>
  <c r="H218" i="3"/>
  <c r="N218" i="3" s="1"/>
  <c r="J227" i="3"/>
  <c r="S227" i="3" s="1"/>
  <c r="R234" i="3"/>
  <c r="R242" i="3"/>
  <c r="O246" i="3"/>
  <c r="M248" i="3"/>
  <c r="R259" i="3"/>
  <c r="S264" i="3"/>
  <c r="M264" i="3"/>
  <c r="R133" i="3"/>
  <c r="J133" i="3"/>
  <c r="M133" i="3" s="1"/>
  <c r="R125" i="3"/>
  <c r="H125" i="3"/>
  <c r="N125" i="3" s="1"/>
  <c r="L125" i="3"/>
  <c r="O110" i="3"/>
  <c r="L110" i="3"/>
  <c r="L102" i="3"/>
  <c r="J102" i="3"/>
  <c r="M102" i="3" s="1"/>
  <c r="H102" i="3"/>
  <c r="N102" i="3" s="1"/>
  <c r="R102" i="3"/>
  <c r="R64" i="3"/>
  <c r="H64" i="3"/>
  <c r="Q64" i="3" s="1"/>
  <c r="L56" i="3"/>
  <c r="J56" i="3"/>
  <c r="M13" i="3"/>
  <c r="O14" i="3"/>
  <c r="R16" i="3"/>
  <c r="P29" i="3"/>
  <c r="R36" i="3"/>
  <c r="R60" i="3"/>
  <c r="Q87" i="3"/>
  <c r="N87" i="3"/>
  <c r="J108" i="3"/>
  <c r="S108" i="3" s="1"/>
  <c r="O157" i="3"/>
  <c r="O165" i="3"/>
  <c r="L181" i="3"/>
  <c r="M207" i="3"/>
  <c r="H222" i="3"/>
  <c r="Q222" i="3" s="1"/>
  <c r="L227" i="3"/>
  <c r="P231" i="3"/>
  <c r="S231" i="3"/>
  <c r="O235" i="3"/>
  <c r="O243" i="3"/>
  <c r="P247" i="3"/>
  <c r="M247" i="3"/>
  <c r="J250" i="3"/>
  <c r="O260" i="3"/>
  <c r="P265" i="3"/>
  <c r="R132" i="3"/>
  <c r="O132" i="3"/>
  <c r="L132" i="3"/>
  <c r="H109" i="3"/>
  <c r="Q109" i="3" s="1"/>
  <c r="J109" i="3"/>
  <c r="S109" i="3" s="1"/>
  <c r="O109" i="3"/>
  <c r="J86" i="3"/>
  <c r="P86" i="3" s="1"/>
  <c r="H86" i="3"/>
  <c r="N86" i="3" s="1"/>
  <c r="O86" i="3"/>
  <c r="R78" i="3"/>
  <c r="O78" i="3"/>
  <c r="L40" i="3"/>
  <c r="J40" i="3"/>
  <c r="M40" i="3" s="1"/>
  <c r="R40" i="3"/>
  <c r="N107" i="3"/>
  <c r="P217" i="3"/>
  <c r="Q241" i="3"/>
  <c r="M182" i="1"/>
  <c r="P173" i="1"/>
  <c r="P189" i="1"/>
  <c r="S176" i="1"/>
  <c r="Q178" i="3"/>
  <c r="L191" i="3"/>
  <c r="N187" i="1"/>
  <c r="K172" i="1"/>
  <c r="Q179" i="1"/>
  <c r="Q188" i="1"/>
  <c r="P164" i="1"/>
  <c r="P175" i="1"/>
  <c r="R167" i="3"/>
  <c r="H174" i="3"/>
  <c r="K174" i="3" s="1"/>
  <c r="R180" i="3"/>
  <c r="L188" i="3"/>
  <c r="J174" i="3"/>
  <c r="S174" i="3" s="1"/>
  <c r="J175" i="3"/>
  <c r="H182" i="3"/>
  <c r="Q182" i="3" s="1"/>
  <c r="P192" i="1"/>
  <c r="Q164" i="3"/>
  <c r="H172" i="3"/>
  <c r="N172" i="3" s="1"/>
  <c r="O175" i="3"/>
  <c r="H183" i="3"/>
  <c r="N183" i="3" s="1"/>
  <c r="N180" i="1"/>
  <c r="M175" i="1"/>
  <c r="P178" i="1"/>
  <c r="R164" i="3"/>
  <c r="P170" i="3"/>
  <c r="J172" i="3"/>
  <c r="S172" i="3" s="1"/>
  <c r="R183" i="3"/>
  <c r="W197" i="1"/>
  <c r="K179" i="1"/>
  <c r="P185" i="1"/>
  <c r="N182" i="1"/>
  <c r="P194" i="1"/>
  <c r="L172" i="3"/>
  <c r="H180" i="3"/>
  <c r="K180" i="3" s="1"/>
  <c r="Q187" i="3"/>
  <c r="S183" i="1"/>
  <c r="P182" i="1"/>
  <c r="P190" i="1"/>
  <c r="O167" i="3"/>
  <c r="O173" i="3"/>
  <c r="H175" i="3"/>
  <c r="N175" i="3" s="1"/>
  <c r="J181" i="3"/>
  <c r="P181" i="3" s="1"/>
  <c r="J191" i="3"/>
  <c r="P191" i="3" s="1"/>
  <c r="P179" i="1"/>
  <c r="P170" i="1"/>
  <c r="K168" i="1"/>
  <c r="Q182" i="1"/>
  <c r="N167" i="1"/>
  <c r="P174" i="1"/>
  <c r="N168" i="3"/>
  <c r="R175" i="3"/>
  <c r="J183" i="3"/>
  <c r="P183" i="3" s="1"/>
  <c r="R184" i="3"/>
  <c r="R191" i="3"/>
  <c r="K185" i="1"/>
  <c r="K191" i="1"/>
  <c r="P166" i="1"/>
  <c r="P183" i="1"/>
  <c r="P177" i="1"/>
  <c r="P188" i="1"/>
  <c r="N169" i="1"/>
  <c r="H165" i="3"/>
  <c r="N165" i="3" s="1"/>
  <c r="H167" i="3"/>
  <c r="N167" i="3" s="1"/>
  <c r="O168" i="3"/>
  <c r="L174" i="3"/>
  <c r="H176" i="3"/>
  <c r="N176" i="3" s="1"/>
  <c r="J190" i="3"/>
  <c r="P190" i="3" s="1"/>
  <c r="H192" i="3"/>
  <c r="N192" i="3" s="1"/>
  <c r="P172" i="1"/>
  <c r="P169" i="1"/>
  <c r="P180" i="1"/>
  <c r="P184" i="1"/>
  <c r="J165" i="3"/>
  <c r="J167" i="3"/>
  <c r="S167" i="3" s="1"/>
  <c r="R168" i="3"/>
  <c r="H173" i="3"/>
  <c r="J176" i="3"/>
  <c r="L183" i="3"/>
  <c r="L190" i="3"/>
  <c r="J192" i="3"/>
  <c r="P192" i="3" s="1"/>
  <c r="K190" i="1"/>
  <c r="P165" i="1"/>
  <c r="P187" i="1"/>
  <c r="J173" i="3"/>
  <c r="P173" i="3" s="1"/>
  <c r="R174" i="3"/>
  <c r="O176" i="3"/>
  <c r="S177" i="3"/>
  <c r="H181" i="3"/>
  <c r="N181" i="3" s="1"/>
  <c r="S186" i="3"/>
  <c r="H191" i="3"/>
  <c r="L192" i="3"/>
  <c r="O161" i="3"/>
  <c r="R160" i="3"/>
  <c r="O160" i="3"/>
  <c r="L159" i="3"/>
  <c r="H159" i="3"/>
  <c r="N159" i="3" s="1"/>
  <c r="M154" i="3"/>
  <c r="O156" i="3"/>
  <c r="R156" i="3"/>
  <c r="P162" i="3"/>
  <c r="S159" i="1"/>
  <c r="P154" i="3"/>
  <c r="L156" i="3"/>
  <c r="P159" i="3"/>
  <c r="M162" i="3"/>
  <c r="P161" i="1"/>
  <c r="P158" i="1"/>
  <c r="P155" i="1"/>
  <c r="R161" i="3"/>
  <c r="M162" i="1"/>
  <c r="H161" i="3"/>
  <c r="Q161" i="3" s="1"/>
  <c r="P157" i="1"/>
  <c r="M155" i="3"/>
  <c r="J161" i="3"/>
  <c r="P162" i="1"/>
  <c r="J160" i="3"/>
  <c r="P159" i="1"/>
  <c r="P155" i="3"/>
  <c r="L160" i="3"/>
  <c r="P263" i="3"/>
  <c r="S263" i="3"/>
  <c r="M263" i="3"/>
  <c r="S246" i="3"/>
  <c r="P246" i="3"/>
  <c r="M246" i="3"/>
  <c r="M253" i="3"/>
  <c r="S253" i="3"/>
  <c r="P253" i="3"/>
  <c r="M237" i="3"/>
  <c r="S237" i="3"/>
  <c r="P243" i="3"/>
  <c r="M243" i="3"/>
  <c r="P221" i="3"/>
  <c r="Q227" i="3"/>
  <c r="N240" i="3"/>
  <c r="N256" i="3"/>
  <c r="Q224" i="3"/>
  <c r="Q240" i="3"/>
  <c r="Q256" i="3"/>
  <c r="R261" i="3"/>
  <c r="R263" i="3"/>
  <c r="K229" i="3"/>
  <c r="M232" i="3"/>
  <c r="M233" i="3"/>
  <c r="M234" i="3"/>
  <c r="J219" i="3"/>
  <c r="L220" i="3"/>
  <c r="K221" i="3"/>
  <c r="J222" i="3"/>
  <c r="J223" i="3"/>
  <c r="S223" i="3" s="1"/>
  <c r="M224" i="3"/>
  <c r="L229" i="3"/>
  <c r="M231" i="3"/>
  <c r="H237" i="3"/>
  <c r="H238" i="3"/>
  <c r="Q238" i="3" s="1"/>
  <c r="H239" i="3"/>
  <c r="R244" i="3"/>
  <c r="S247" i="3"/>
  <c r="H252" i="3"/>
  <c r="Q252" i="3" s="1"/>
  <c r="H253" i="3"/>
  <c r="R254" i="3"/>
  <c r="J259" i="3"/>
  <c r="H260" i="3"/>
  <c r="N260" i="3" s="1"/>
  <c r="H261" i="3"/>
  <c r="H262" i="3"/>
  <c r="R262" i="3"/>
  <c r="L219" i="3"/>
  <c r="L221" i="3"/>
  <c r="L223" i="3"/>
  <c r="N224" i="3"/>
  <c r="O231" i="3"/>
  <c r="P232" i="3"/>
  <c r="P233" i="3"/>
  <c r="H236" i="3"/>
  <c r="K236" i="3" s="1"/>
  <c r="J238" i="3"/>
  <c r="J239" i="3"/>
  <c r="P239" i="3" s="1"/>
  <c r="H243" i="3"/>
  <c r="R243" i="3"/>
  <c r="H245" i="3"/>
  <c r="H246" i="3"/>
  <c r="R246" i="3"/>
  <c r="H251" i="3"/>
  <c r="N251" i="3" s="1"/>
  <c r="J252" i="3"/>
  <c r="H254" i="3"/>
  <c r="Q254" i="3" s="1"/>
  <c r="H255" i="3"/>
  <c r="Q255" i="3" s="1"/>
  <c r="J260" i="3"/>
  <c r="J262" i="3"/>
  <c r="H263" i="3"/>
  <c r="Q263" i="3" s="1"/>
  <c r="M216" i="3"/>
  <c r="M217" i="3"/>
  <c r="Q226" i="3"/>
  <c r="P227" i="3"/>
  <c r="P234" i="3"/>
  <c r="M240" i="3"/>
  <c r="K241" i="3"/>
  <c r="M256" i="3"/>
  <c r="K209" i="3"/>
  <c r="M210" i="3"/>
  <c r="Q209" i="3"/>
  <c r="P210" i="3"/>
  <c r="Q210" i="3"/>
  <c r="N207" i="3"/>
  <c r="S166" i="3"/>
  <c r="P166" i="3"/>
  <c r="M166" i="3"/>
  <c r="S158" i="3"/>
  <c r="M158" i="3"/>
  <c r="P158" i="3"/>
  <c r="S156" i="3"/>
  <c r="P156" i="3"/>
  <c r="M156" i="3"/>
  <c r="L158" i="3"/>
  <c r="L166" i="3"/>
  <c r="P171" i="3"/>
  <c r="P177" i="3"/>
  <c r="N178" i="3"/>
  <c r="R182" i="3"/>
  <c r="P184" i="3"/>
  <c r="N186" i="3"/>
  <c r="H190" i="3"/>
  <c r="P178" i="3"/>
  <c r="J182" i="3"/>
  <c r="S182" i="3" s="1"/>
  <c r="S184" i="3"/>
  <c r="S185" i="3"/>
  <c r="L182" i="3"/>
  <c r="J188" i="3"/>
  <c r="O190" i="3"/>
  <c r="K186" i="3"/>
  <c r="H156" i="3"/>
  <c r="N156" i="3" s="1"/>
  <c r="H158" i="3"/>
  <c r="R158" i="3"/>
  <c r="Q162" i="3"/>
  <c r="J164" i="3"/>
  <c r="H166" i="3"/>
  <c r="R166" i="3"/>
  <c r="J168" i="3"/>
  <c r="M171" i="3"/>
  <c r="O181" i="3"/>
  <c r="L184" i="3"/>
  <c r="M185" i="3"/>
  <c r="K187" i="3"/>
  <c r="O193" i="3"/>
  <c r="M170" i="3"/>
  <c r="M178" i="3"/>
  <c r="M186" i="3"/>
  <c r="S107" i="3"/>
  <c r="P107" i="3"/>
  <c r="M107" i="3"/>
  <c r="M9" i="3"/>
  <c r="M12" i="3"/>
  <c r="M54" i="3"/>
  <c r="N79" i="3"/>
  <c r="S112" i="3"/>
  <c r="S125" i="3"/>
  <c r="H130" i="3"/>
  <c r="S131" i="3"/>
  <c r="S7" i="3"/>
  <c r="P11" i="3"/>
  <c r="Q78" i="3"/>
  <c r="O106" i="3"/>
  <c r="J130" i="3"/>
  <c r="K7" i="3"/>
  <c r="N15" i="3"/>
  <c r="M59" i="3"/>
  <c r="K60" i="3"/>
  <c r="K64" i="3"/>
  <c r="Q79" i="3"/>
  <c r="P87" i="3"/>
  <c r="P105" i="3"/>
  <c r="M129" i="3"/>
  <c r="K133" i="3"/>
  <c r="M136" i="3"/>
  <c r="P6" i="3"/>
  <c r="M7" i="3"/>
  <c r="S12" i="3"/>
  <c r="M30" i="3"/>
  <c r="N38" i="3"/>
  <c r="R58" i="3"/>
  <c r="P59" i="3"/>
  <c r="N60" i="3"/>
  <c r="N64" i="3"/>
  <c r="R82" i="3"/>
  <c r="S87" i="3"/>
  <c r="H106" i="3"/>
  <c r="R106" i="3"/>
  <c r="O125" i="3"/>
  <c r="O130" i="3"/>
  <c r="M131" i="3"/>
  <c r="O133" i="3"/>
  <c r="M134" i="3"/>
  <c r="R136" i="3"/>
  <c r="K104" i="3"/>
  <c r="J106" i="3"/>
  <c r="S106" i="3" s="1"/>
  <c r="P125" i="3"/>
  <c r="S6" i="3"/>
  <c r="K8" i="3"/>
  <c r="H10" i="3"/>
  <c r="Q10" i="3" s="1"/>
  <c r="K12" i="3"/>
  <c r="S16" i="3"/>
  <c r="Q30" i="3"/>
  <c r="H34" i="3"/>
  <c r="H58" i="3"/>
  <c r="M77" i="3"/>
  <c r="H82" i="3"/>
  <c r="K87" i="3"/>
  <c r="H101" i="3"/>
  <c r="N101" i="3" s="1"/>
  <c r="M103" i="3"/>
  <c r="K105" i="3"/>
  <c r="R107" i="3"/>
  <c r="P112" i="3"/>
  <c r="H116" i="3"/>
  <c r="K116" i="3" s="1"/>
  <c r="J117" i="3"/>
  <c r="M117" i="3" s="1"/>
  <c r="Q125" i="3"/>
  <c r="N126" i="3"/>
  <c r="O131" i="3"/>
  <c r="M11" i="3"/>
  <c r="K15" i="3"/>
  <c r="N78" i="3"/>
  <c r="M79" i="3"/>
  <c r="K86" i="3"/>
  <c r="N5" i="3"/>
  <c r="H24" i="3"/>
  <c r="P38" i="3"/>
  <c r="M38" i="3"/>
  <c r="M94" i="3"/>
  <c r="P94" i="3"/>
  <c r="N114" i="3"/>
  <c r="N63" i="3"/>
  <c r="Q63" i="3"/>
  <c r="L114" i="3"/>
  <c r="J114" i="3"/>
  <c r="O96" i="3"/>
  <c r="N179" i="3"/>
  <c r="Q179" i="3"/>
  <c r="K179" i="3"/>
  <c r="O18" i="3"/>
  <c r="R18" i="3"/>
  <c r="N6" i="3"/>
  <c r="Q6" i="3"/>
  <c r="L18" i="3"/>
  <c r="M34" i="3"/>
  <c r="S34" i="3"/>
  <c r="M135" i="3"/>
  <c r="P135" i="3"/>
  <c r="S135" i="3"/>
  <c r="K31" i="3"/>
  <c r="Q31" i="3"/>
  <c r="K32" i="3"/>
  <c r="N32" i="3"/>
  <c r="K33" i="3"/>
  <c r="N33" i="3"/>
  <c r="L43" i="3"/>
  <c r="J43" i="3"/>
  <c r="Q80" i="3"/>
  <c r="N81" i="3"/>
  <c r="K81" i="3"/>
  <c r="O24" i="3"/>
  <c r="P32" i="3"/>
  <c r="S32" i="3"/>
  <c r="M32" i="3"/>
  <c r="N39" i="3"/>
  <c r="Q48" i="3"/>
  <c r="N48" i="3"/>
  <c r="K63" i="3"/>
  <c r="K91" i="3"/>
  <c r="P163" i="3"/>
  <c r="M163" i="3"/>
  <c r="S163" i="3"/>
  <c r="N57" i="3"/>
  <c r="Q57" i="3"/>
  <c r="P58" i="3"/>
  <c r="M58" i="3"/>
  <c r="S62" i="3"/>
  <c r="P62" i="3"/>
  <c r="M62" i="3"/>
  <c r="K110" i="3"/>
  <c r="N110" i="3"/>
  <c r="Q110" i="3"/>
  <c r="K6" i="3"/>
  <c r="P8" i="3"/>
  <c r="N31" i="3"/>
  <c r="Q32" i="3"/>
  <c r="S38" i="3"/>
  <c r="Q39" i="3"/>
  <c r="H51" i="3"/>
  <c r="J51" i="3"/>
  <c r="O51" i="3"/>
  <c r="M57" i="3"/>
  <c r="P57" i="3"/>
  <c r="P61" i="3"/>
  <c r="S61" i="3"/>
  <c r="N135" i="3"/>
  <c r="Q135" i="3"/>
  <c r="K135" i="3"/>
  <c r="M104" i="3"/>
  <c r="S104" i="3"/>
  <c r="Q127" i="3"/>
  <c r="K127" i="3"/>
  <c r="N127" i="3"/>
  <c r="P10" i="3"/>
  <c r="K35" i="3"/>
  <c r="N35" i="3"/>
  <c r="N40" i="3"/>
  <c r="O42" i="3"/>
  <c r="N59" i="3"/>
  <c r="M127" i="3"/>
  <c r="P127" i="3"/>
  <c r="S127" i="3"/>
  <c r="K132" i="3"/>
  <c r="Q132" i="3"/>
  <c r="N132" i="3"/>
  <c r="N225" i="3"/>
  <c r="Q225" i="3"/>
  <c r="K225" i="3"/>
  <c r="R48" i="3"/>
  <c r="J48" i="3"/>
  <c r="N11" i="3"/>
  <c r="K11" i="3"/>
  <c r="P31" i="3"/>
  <c r="Q35" i="3"/>
  <c r="J42" i="3"/>
  <c r="J46" i="3"/>
  <c r="P82" i="3"/>
  <c r="M82" i="3"/>
  <c r="S82" i="3"/>
  <c r="P88" i="3"/>
  <c r="M88" i="3"/>
  <c r="S88" i="3"/>
  <c r="O123" i="3"/>
  <c r="K129" i="3"/>
  <c r="K154" i="3"/>
  <c r="N154" i="3"/>
  <c r="Q154" i="3"/>
  <c r="P187" i="3"/>
  <c r="M187" i="3"/>
  <c r="S187" i="3"/>
  <c r="Q42" i="3"/>
  <c r="K42" i="3"/>
  <c r="S83" i="3"/>
  <c r="P83" i="3"/>
  <c r="S85" i="3"/>
  <c r="M85" i="3"/>
  <c r="P85" i="3"/>
  <c r="K103" i="3"/>
  <c r="Q103" i="3"/>
  <c r="S111" i="3"/>
  <c r="M111" i="3"/>
  <c r="P179" i="3"/>
  <c r="M179" i="3"/>
  <c r="P193" i="3"/>
  <c r="S193" i="3"/>
  <c r="M193" i="3"/>
  <c r="M10" i="3"/>
  <c r="K14" i="3"/>
  <c r="K16" i="3"/>
  <c r="R19" i="3"/>
  <c r="M39" i="3"/>
  <c r="R41" i="3"/>
  <c r="L42" i="3"/>
  <c r="L46" i="3"/>
  <c r="K55" i="3"/>
  <c r="S56" i="3"/>
  <c r="M83" i="3"/>
  <c r="N195" i="3"/>
  <c r="Q195" i="3"/>
  <c r="K195" i="3"/>
  <c r="S30" i="3"/>
  <c r="J52" i="3"/>
  <c r="H74" i="3"/>
  <c r="N163" i="3"/>
  <c r="Q163" i="3"/>
  <c r="K163" i="3"/>
  <c r="N231" i="3"/>
  <c r="Q231" i="3"/>
  <c r="K231" i="3"/>
  <c r="N235" i="3"/>
  <c r="K170" i="3"/>
  <c r="N170" i="3"/>
  <c r="Q170" i="3"/>
  <c r="Q189" i="3"/>
  <c r="N189" i="3"/>
  <c r="S35" i="3"/>
  <c r="S101" i="3"/>
  <c r="P101" i="3"/>
  <c r="M101" i="3"/>
  <c r="P128" i="3"/>
  <c r="M128" i="3"/>
  <c r="S128" i="3"/>
  <c r="P153" i="3"/>
  <c r="S153" i="3"/>
  <c r="N169" i="3"/>
  <c r="Q169" i="3"/>
  <c r="K169" i="3"/>
  <c r="K185" i="3"/>
  <c r="Q185" i="3"/>
  <c r="K188" i="3"/>
  <c r="Q188" i="3"/>
  <c r="M209" i="3"/>
  <c r="P209" i="3"/>
  <c r="N215" i="3"/>
  <c r="M245" i="3"/>
  <c r="P245" i="3"/>
  <c r="N257" i="3"/>
  <c r="Q257" i="3"/>
  <c r="S9" i="3"/>
  <c r="S78" i="3"/>
  <c r="P78" i="3"/>
  <c r="S79" i="3"/>
  <c r="K160" i="3"/>
  <c r="N160" i="3"/>
  <c r="Q160" i="3"/>
  <c r="P169" i="3"/>
  <c r="S169" i="3"/>
  <c r="K189" i="3"/>
  <c r="S194" i="3"/>
  <c r="P194" i="3"/>
  <c r="S255" i="3"/>
  <c r="P255" i="3"/>
  <c r="M255" i="3"/>
  <c r="R89" i="3"/>
  <c r="S105" i="3"/>
  <c r="S132" i="3"/>
  <c r="P132" i="3"/>
  <c r="R137" i="3"/>
  <c r="J137" i="3"/>
  <c r="S159" i="3"/>
  <c r="P225" i="3"/>
  <c r="M225" i="3"/>
  <c r="P257" i="3"/>
  <c r="M257" i="3"/>
  <c r="N247" i="3"/>
  <c r="Q247" i="3"/>
  <c r="K247" i="3"/>
  <c r="L89" i="3"/>
  <c r="H140" i="3"/>
  <c r="O142" i="3"/>
  <c r="L142" i="3"/>
  <c r="N155" i="3"/>
  <c r="K155" i="3"/>
  <c r="N171" i="3"/>
  <c r="K171" i="3"/>
  <c r="N177" i="3"/>
  <c r="K177" i="3"/>
  <c r="L195" i="3"/>
  <c r="O195" i="3"/>
  <c r="K220" i="3"/>
  <c r="N220" i="3"/>
  <c r="K228" i="3"/>
  <c r="N128" i="3"/>
  <c r="J142" i="3"/>
  <c r="N164" i="3"/>
  <c r="K193" i="3"/>
  <c r="Q193" i="3"/>
  <c r="H194" i="3"/>
  <c r="O194" i="3"/>
  <c r="J195" i="3"/>
  <c r="N226" i="3"/>
  <c r="P237" i="3"/>
  <c r="P241" i="3"/>
  <c r="M241" i="3"/>
  <c r="M261" i="3"/>
  <c r="P261" i="3"/>
  <c r="K216" i="3"/>
  <c r="N216" i="3"/>
  <c r="K232" i="3"/>
  <c r="N232" i="3"/>
  <c r="K248" i="3"/>
  <c r="N248" i="3"/>
  <c r="K264" i="3"/>
  <c r="N264" i="3"/>
  <c r="J115" i="3"/>
  <c r="N217" i="3"/>
  <c r="K217" i="3"/>
  <c r="N223" i="3"/>
  <c r="K223" i="3"/>
  <c r="N233" i="3"/>
  <c r="K233" i="3"/>
  <c r="K234" i="3"/>
  <c r="Q234" i="3"/>
  <c r="N249" i="3"/>
  <c r="K249" i="3"/>
  <c r="N265" i="3"/>
  <c r="K265" i="3"/>
  <c r="K176" i="1"/>
  <c r="Q166" i="1"/>
  <c r="N166" i="1"/>
  <c r="Q146" i="1"/>
  <c r="N133" i="1"/>
  <c r="K42" i="1"/>
  <c r="Q24" i="1"/>
  <c r="K12" i="1"/>
  <c r="Q6" i="1"/>
  <c r="K266" i="1"/>
  <c r="L266" i="1"/>
  <c r="R266" i="1"/>
  <c r="H259" i="1"/>
  <c r="Q259" i="1" s="1"/>
  <c r="M252" i="1"/>
  <c r="H235" i="1"/>
  <c r="H234" i="1"/>
  <c r="K234" i="1" s="1"/>
  <c r="J234" i="1"/>
  <c r="P234" i="1" s="1"/>
  <c r="M230" i="1"/>
  <c r="Q229" i="1"/>
  <c r="J232" i="1"/>
  <c r="M232" i="1" s="1"/>
  <c r="L232" i="1"/>
  <c r="H232" i="1"/>
  <c r="Q228" i="1"/>
  <c r="S220" i="1"/>
  <c r="K219" i="1"/>
  <c r="Q218" i="1"/>
  <c r="M216" i="1"/>
  <c r="M217" i="1"/>
  <c r="S217" i="1"/>
  <c r="K217" i="1"/>
  <c r="Q74" i="1"/>
  <c r="K74" i="1"/>
  <c r="Q156" i="1"/>
  <c r="K156" i="1"/>
  <c r="S167" i="1"/>
  <c r="S193" i="1"/>
  <c r="M193" i="1"/>
  <c r="S9" i="1"/>
  <c r="K171" i="1"/>
  <c r="Q171" i="1"/>
  <c r="R197" i="1"/>
  <c r="R196" i="1"/>
  <c r="M209" i="1"/>
  <c r="S244" i="1"/>
  <c r="J233" i="1"/>
  <c r="P233" i="1" s="1"/>
  <c r="H233" i="1"/>
  <c r="Q237" i="1"/>
  <c r="K250" i="1"/>
  <c r="S255" i="1"/>
  <c r="M255" i="1"/>
  <c r="K11" i="1"/>
  <c r="S113" i="1"/>
  <c r="M9" i="1"/>
  <c r="J76" i="1"/>
  <c r="K84" i="1"/>
  <c r="K105" i="1"/>
  <c r="M154" i="1"/>
  <c r="J47" i="1"/>
  <c r="R75" i="1"/>
  <c r="L75" i="1"/>
  <c r="J75" i="1"/>
  <c r="M17" i="1"/>
  <c r="M13" i="1"/>
  <c r="Q23" i="1"/>
  <c r="R27" i="1"/>
  <c r="Q46" i="1"/>
  <c r="L47" i="1"/>
  <c r="J74" i="1"/>
  <c r="Q65" i="1"/>
  <c r="S77" i="1"/>
  <c r="S83" i="1"/>
  <c r="R95" i="1"/>
  <c r="L100" i="1"/>
  <c r="K128" i="1"/>
  <c r="K132" i="1"/>
  <c r="L147" i="1"/>
  <c r="R147" i="1"/>
  <c r="K155" i="1"/>
  <c r="K183" i="1"/>
  <c r="Q183" i="1"/>
  <c r="M208" i="1"/>
  <c r="K216" i="1"/>
  <c r="S221" i="1"/>
  <c r="S218" i="1"/>
  <c r="M231" i="1"/>
  <c r="S236" i="1"/>
  <c r="K237" i="1"/>
  <c r="K61" i="1"/>
  <c r="J100" i="1"/>
  <c r="K136" i="1"/>
  <c r="Q211" i="1"/>
  <c r="M26" i="1"/>
  <c r="L26" i="1"/>
  <c r="Q35" i="1"/>
  <c r="Q38" i="1"/>
  <c r="K38" i="1"/>
  <c r="R45" i="1"/>
  <c r="L45" i="1"/>
  <c r="M38" i="1"/>
  <c r="K77" i="1"/>
  <c r="S60" i="1"/>
  <c r="R74" i="1"/>
  <c r="R100" i="1"/>
  <c r="M105" i="1"/>
  <c r="R118" i="1"/>
  <c r="J116" i="1"/>
  <c r="J147" i="1"/>
  <c r="V147" i="1" s="1"/>
  <c r="S168" i="1"/>
  <c r="M168" i="1"/>
  <c r="Q169" i="1"/>
  <c r="M176" i="1"/>
  <c r="S177" i="1"/>
  <c r="K181" i="1"/>
  <c r="Q181" i="1"/>
  <c r="M185" i="1"/>
  <c r="J196" i="1"/>
  <c r="P196" i="1" s="1"/>
  <c r="S229" i="1"/>
  <c r="R233" i="1"/>
  <c r="S56" i="1"/>
  <c r="L74" i="1"/>
  <c r="M219" i="1"/>
  <c r="M244" i="1"/>
  <c r="R250" i="1"/>
  <c r="K28" i="1"/>
  <c r="R23" i="1"/>
  <c r="Q62" i="1"/>
  <c r="K62" i="1"/>
  <c r="M59" i="1"/>
  <c r="S54" i="1"/>
  <c r="K163" i="1"/>
  <c r="Q163" i="1"/>
  <c r="Q168" i="1"/>
  <c r="Q176" i="1"/>
  <c r="L196" i="1"/>
  <c r="M218" i="1"/>
  <c r="Q221" i="1"/>
  <c r="M237" i="1"/>
  <c r="H248" i="1"/>
  <c r="N248" i="1" s="1"/>
  <c r="S253" i="1"/>
  <c r="S61" i="1"/>
  <c r="M156" i="1"/>
  <c r="Q155" i="1"/>
  <c r="M113" i="1"/>
  <c r="J118" i="1"/>
  <c r="V118" i="1" s="1"/>
  <c r="K170" i="1"/>
  <c r="Q170" i="1"/>
  <c r="S62" i="1"/>
  <c r="Q119" i="1"/>
  <c r="J19" i="1"/>
  <c r="K8" i="1"/>
  <c r="M31" i="1"/>
  <c r="K35" i="1"/>
  <c r="L76" i="1"/>
  <c r="M62" i="1"/>
  <c r="K117" i="1"/>
  <c r="Q130" i="1"/>
  <c r="K130" i="1"/>
  <c r="Q157" i="1"/>
  <c r="K158" i="1"/>
  <c r="M167" i="1"/>
  <c r="M171" i="1"/>
  <c r="K174" i="1"/>
  <c r="Q175" i="1"/>
  <c r="M179" i="1"/>
  <c r="M221" i="1"/>
  <c r="Q230" i="1"/>
  <c r="S260" i="1"/>
  <c r="M260" i="1"/>
  <c r="H267" i="1"/>
  <c r="A209" i="1"/>
  <c r="A210" i="1" s="1"/>
  <c r="A211" i="1" s="1"/>
  <c r="M263" i="1"/>
  <c r="L267" i="1"/>
  <c r="J266" i="1"/>
  <c r="M261" i="1"/>
  <c r="K261" i="1"/>
  <c r="L265" i="1"/>
  <c r="K264" i="1"/>
  <c r="L264" i="1"/>
  <c r="J264" i="1"/>
  <c r="R264" i="1"/>
  <c r="S261" i="1"/>
  <c r="Q264" i="1"/>
  <c r="Q266" i="1"/>
  <c r="Q262" i="1"/>
  <c r="Q260" i="1"/>
  <c r="K262" i="1"/>
  <c r="S262" i="1"/>
  <c r="Q263" i="1"/>
  <c r="Q265" i="1"/>
  <c r="J265" i="1"/>
  <c r="P265" i="1" s="1"/>
  <c r="J267" i="1"/>
  <c r="P267" i="1" s="1"/>
  <c r="L259" i="1"/>
  <c r="K253" i="1"/>
  <c r="L257" i="1"/>
  <c r="H256" i="1"/>
  <c r="N256" i="1" s="1"/>
  <c r="H258" i="1"/>
  <c r="N258" i="1" s="1"/>
  <c r="Q254" i="1"/>
  <c r="J256" i="1"/>
  <c r="P256" i="1" s="1"/>
  <c r="R256" i="1"/>
  <c r="J258" i="1"/>
  <c r="P258" i="1" s="1"/>
  <c r="R258" i="1"/>
  <c r="Q252" i="1"/>
  <c r="K254" i="1"/>
  <c r="S254" i="1"/>
  <c r="L256" i="1"/>
  <c r="L258" i="1"/>
  <c r="Q255" i="1"/>
  <c r="Q257" i="1"/>
  <c r="J257" i="1"/>
  <c r="P257" i="1" s="1"/>
  <c r="J259" i="1"/>
  <c r="P259" i="1" s="1"/>
  <c r="H251" i="1"/>
  <c r="N251" i="1" s="1"/>
  <c r="L251" i="1"/>
  <c r="M247" i="1"/>
  <c r="J250" i="1"/>
  <c r="P250" i="1" s="1"/>
  <c r="H249" i="1"/>
  <c r="L249" i="1"/>
  <c r="K245" i="1"/>
  <c r="M245" i="1"/>
  <c r="J248" i="1"/>
  <c r="P248" i="1" s="1"/>
  <c r="K248" i="1"/>
  <c r="S245" i="1"/>
  <c r="Q250" i="1"/>
  <c r="Q246" i="1"/>
  <c r="R248" i="1"/>
  <c r="Q244" i="1"/>
  <c r="K246" i="1"/>
  <c r="S246" i="1"/>
  <c r="L248" i="1"/>
  <c r="L250" i="1"/>
  <c r="Q247" i="1"/>
  <c r="J249" i="1"/>
  <c r="P249" i="1" s="1"/>
  <c r="J251" i="1"/>
  <c r="P251" i="1" s="1"/>
  <c r="M239" i="1"/>
  <c r="H243" i="1"/>
  <c r="L243" i="1"/>
  <c r="L241" i="1"/>
  <c r="S237" i="1"/>
  <c r="H241" i="1"/>
  <c r="H240" i="1"/>
  <c r="N240" i="1" s="1"/>
  <c r="H242" i="1"/>
  <c r="N242" i="1" s="1"/>
  <c r="Q238" i="1"/>
  <c r="J240" i="1"/>
  <c r="P240" i="1" s="1"/>
  <c r="R240" i="1"/>
  <c r="J242" i="1"/>
  <c r="P242" i="1" s="1"/>
  <c r="R242" i="1"/>
  <c r="Q236" i="1"/>
  <c r="K238" i="1"/>
  <c r="S238" i="1"/>
  <c r="L242" i="1"/>
  <c r="Q239" i="1"/>
  <c r="L240" i="1"/>
  <c r="J241" i="1"/>
  <c r="P241" i="1" s="1"/>
  <c r="J243" i="1"/>
  <c r="P243" i="1" s="1"/>
  <c r="R235" i="1"/>
  <c r="M235" i="1"/>
  <c r="M227" i="1"/>
  <c r="Q226" i="1"/>
  <c r="S226" i="1"/>
  <c r="Q227" i="1"/>
  <c r="K226" i="1"/>
  <c r="M225" i="1"/>
  <c r="Q224" i="1"/>
  <c r="K224" i="1"/>
  <c r="S224" i="1"/>
  <c r="Q225" i="1"/>
  <c r="M223" i="1"/>
  <c r="S222" i="1"/>
  <c r="Q222" i="1"/>
  <c r="Q223" i="1"/>
  <c r="K222" i="1"/>
  <c r="K197" i="1"/>
  <c r="K196" i="1"/>
  <c r="S195" i="1"/>
  <c r="M195" i="1"/>
  <c r="Q195" i="1"/>
  <c r="Q196" i="1"/>
  <c r="Q194" i="1"/>
  <c r="K194" i="1"/>
  <c r="S194" i="1"/>
  <c r="S191" i="1"/>
  <c r="M191" i="1"/>
  <c r="M190" i="1"/>
  <c r="Q190" i="1"/>
  <c r="S188" i="1"/>
  <c r="K188" i="1"/>
  <c r="K186" i="1"/>
  <c r="K184" i="1"/>
  <c r="S184" i="1"/>
  <c r="M186" i="1"/>
  <c r="Q186" i="1"/>
  <c r="Q189" i="1"/>
  <c r="Q184" i="1"/>
  <c r="S186" i="1"/>
  <c r="Q192" i="1"/>
  <c r="Q187" i="1"/>
  <c r="K189" i="1"/>
  <c r="S189" i="1"/>
  <c r="S192" i="1"/>
  <c r="Q185" i="1"/>
  <c r="S187" i="1"/>
  <c r="Q193" i="1"/>
  <c r="K192" i="1"/>
  <c r="S163" i="1"/>
  <c r="M163" i="1"/>
  <c r="K162" i="1"/>
  <c r="S161" i="1"/>
  <c r="Q161" i="1"/>
  <c r="K160" i="1"/>
  <c r="S160" i="1"/>
  <c r="M160" i="1"/>
  <c r="M158" i="1"/>
  <c r="S157" i="1"/>
  <c r="S156" i="1"/>
  <c r="M155" i="1"/>
  <c r="Q154" i="1"/>
  <c r="S154" i="1"/>
  <c r="S180" i="1"/>
  <c r="S178" i="1"/>
  <c r="M174" i="1"/>
  <c r="S173" i="1"/>
  <c r="S172" i="1"/>
  <c r="S171" i="1"/>
  <c r="S170" i="1"/>
  <c r="S169" i="1"/>
  <c r="Q167" i="1"/>
  <c r="S166" i="1"/>
  <c r="Q164" i="1"/>
  <c r="S165" i="1"/>
  <c r="S164" i="1"/>
  <c r="J148" i="1"/>
  <c r="R148" i="1"/>
  <c r="L146" i="1"/>
  <c r="K134" i="1"/>
  <c r="Q143" i="1"/>
  <c r="K143" i="1"/>
  <c r="L143" i="1"/>
  <c r="R143" i="1"/>
  <c r="J143" i="1"/>
  <c r="J138" i="1"/>
  <c r="R138" i="1"/>
  <c r="K126" i="1"/>
  <c r="J140" i="1"/>
  <c r="R140" i="1"/>
  <c r="M127" i="1"/>
  <c r="S126" i="1"/>
  <c r="K138" i="1"/>
  <c r="Q138" i="1"/>
  <c r="K140" i="1"/>
  <c r="Q140" i="1"/>
  <c r="M129" i="1"/>
  <c r="M131" i="1"/>
  <c r="M133" i="1"/>
  <c r="M135" i="1"/>
  <c r="M137" i="1"/>
  <c r="L141" i="1"/>
  <c r="L149" i="1"/>
  <c r="J145" i="1"/>
  <c r="S128" i="1"/>
  <c r="S130" i="1"/>
  <c r="S132" i="1"/>
  <c r="S134" i="1"/>
  <c r="S136" i="1"/>
  <c r="R145" i="1"/>
  <c r="L138" i="1"/>
  <c r="L140" i="1"/>
  <c r="J142" i="1"/>
  <c r="R142" i="1"/>
  <c r="L148" i="1"/>
  <c r="M128" i="1"/>
  <c r="Q129" i="1"/>
  <c r="M130" i="1"/>
  <c r="Q131" i="1"/>
  <c r="M132" i="1"/>
  <c r="Q133" i="1"/>
  <c r="M134" i="1"/>
  <c r="Q135" i="1"/>
  <c r="M136" i="1"/>
  <c r="Q137" i="1"/>
  <c r="K142" i="1"/>
  <c r="L145" i="1"/>
  <c r="Q127" i="1"/>
  <c r="R139" i="1"/>
  <c r="R144" i="1"/>
  <c r="J139" i="1"/>
  <c r="J141" i="1"/>
  <c r="J149" i="1"/>
  <c r="J144" i="1"/>
  <c r="J146" i="1"/>
  <c r="L125" i="1"/>
  <c r="J124" i="1"/>
  <c r="M111" i="1"/>
  <c r="L122" i="1"/>
  <c r="L119" i="1"/>
  <c r="R119" i="1"/>
  <c r="M109" i="1"/>
  <c r="M103" i="1"/>
  <c r="K102" i="1"/>
  <c r="K116" i="1"/>
  <c r="Q116" i="1"/>
  <c r="K114" i="1"/>
  <c r="Q104" i="1"/>
  <c r="Q106" i="1"/>
  <c r="Q108" i="1"/>
  <c r="Q110" i="1"/>
  <c r="Q112" i="1"/>
  <c r="Q102" i="1"/>
  <c r="K104" i="1"/>
  <c r="S104" i="1"/>
  <c r="K106" i="1"/>
  <c r="S106" i="1"/>
  <c r="K108" i="1"/>
  <c r="S108" i="1"/>
  <c r="K110" i="1"/>
  <c r="S110" i="1"/>
  <c r="K112" i="1"/>
  <c r="S112" i="1"/>
  <c r="Q118" i="1"/>
  <c r="J121" i="1"/>
  <c r="R121" i="1"/>
  <c r="L114" i="1"/>
  <c r="L124" i="1"/>
  <c r="S102" i="1"/>
  <c r="M108" i="1"/>
  <c r="M116" i="1"/>
  <c r="Q120" i="1"/>
  <c r="J123" i="1"/>
  <c r="R123" i="1"/>
  <c r="M104" i="1"/>
  <c r="Q105" i="1"/>
  <c r="Q113" i="1"/>
  <c r="Q103" i="1"/>
  <c r="J115" i="1"/>
  <c r="R115" i="1"/>
  <c r="Q117" i="1"/>
  <c r="J120" i="1"/>
  <c r="R120" i="1"/>
  <c r="Q125" i="1"/>
  <c r="M106" i="1"/>
  <c r="Q109" i="1"/>
  <c r="M112" i="1"/>
  <c r="K111" i="1"/>
  <c r="K115" i="1"/>
  <c r="J117" i="1"/>
  <c r="M118" i="1"/>
  <c r="J125" i="1"/>
  <c r="M110" i="1"/>
  <c r="L121" i="1"/>
  <c r="J122" i="1"/>
  <c r="M89" i="1"/>
  <c r="L101" i="1"/>
  <c r="K88" i="1"/>
  <c r="M87" i="1"/>
  <c r="K86" i="1"/>
  <c r="L98" i="1"/>
  <c r="L95" i="1"/>
  <c r="J95" i="1"/>
  <c r="M83" i="1"/>
  <c r="J94" i="1"/>
  <c r="R94" i="1"/>
  <c r="L93" i="1"/>
  <c r="K82" i="1"/>
  <c r="J92" i="1"/>
  <c r="L92" i="1"/>
  <c r="R92" i="1"/>
  <c r="K80" i="1"/>
  <c r="J90" i="1"/>
  <c r="L90" i="1"/>
  <c r="M79" i="1"/>
  <c r="R90" i="1"/>
  <c r="K90" i="1"/>
  <c r="K92" i="1"/>
  <c r="Q92" i="1"/>
  <c r="R99" i="1"/>
  <c r="Q80" i="1"/>
  <c r="Q82" i="1"/>
  <c r="Q84" i="1"/>
  <c r="Q86" i="1"/>
  <c r="Q88" i="1"/>
  <c r="Q78" i="1"/>
  <c r="S80" i="1"/>
  <c r="S82" i="1"/>
  <c r="S84" i="1"/>
  <c r="S86" i="1"/>
  <c r="S88" i="1"/>
  <c r="J97" i="1"/>
  <c r="R97" i="1"/>
  <c r="S100" i="1"/>
  <c r="Q79" i="1"/>
  <c r="J91" i="1"/>
  <c r="R91" i="1"/>
  <c r="J96" i="1"/>
  <c r="R96" i="1"/>
  <c r="Q101" i="1"/>
  <c r="S78" i="1"/>
  <c r="K81" i="1"/>
  <c r="K83" i="1"/>
  <c r="K87" i="1"/>
  <c r="K89" i="1"/>
  <c r="J93" i="1"/>
  <c r="K96" i="1"/>
  <c r="L99" i="1"/>
  <c r="J101" i="1"/>
  <c r="K78" i="1"/>
  <c r="M80" i="1"/>
  <c r="M82" i="1"/>
  <c r="M84" i="1"/>
  <c r="M86" i="1"/>
  <c r="M88" i="1"/>
  <c r="L97" i="1"/>
  <c r="J98" i="1"/>
  <c r="K48" i="1"/>
  <c r="Q48" i="1"/>
  <c r="S47" i="1"/>
  <c r="M52" i="1"/>
  <c r="M44" i="1"/>
  <c r="Q51" i="1"/>
  <c r="K51" i="1"/>
  <c r="Q43" i="1"/>
  <c r="K43" i="1"/>
  <c r="K22" i="1"/>
  <c r="M16" i="1"/>
  <c r="K14" i="1"/>
  <c r="Q28" i="1"/>
  <c r="Q12" i="1"/>
  <c r="S20" i="1"/>
  <c r="S16" i="1"/>
  <c r="J51" i="1"/>
  <c r="J43" i="1"/>
  <c r="M37" i="1"/>
  <c r="L48" i="1"/>
  <c r="Q32" i="1"/>
  <c r="Q36" i="1"/>
  <c r="S37" i="1"/>
  <c r="Q40" i="1"/>
  <c r="S41" i="1"/>
  <c r="Q44" i="1"/>
  <c r="Q52" i="1"/>
  <c r="R28" i="1"/>
  <c r="R20" i="1"/>
  <c r="J50" i="1"/>
  <c r="M40" i="1"/>
  <c r="R48" i="1"/>
  <c r="L29" i="1"/>
  <c r="L21" i="1"/>
  <c r="M18" i="1"/>
  <c r="M10" i="1"/>
  <c r="S15" i="1"/>
  <c r="S11" i="1"/>
  <c r="J49" i="1"/>
  <c r="Q31" i="1"/>
  <c r="S36" i="1"/>
  <c r="S40" i="1"/>
  <c r="K13" i="1"/>
  <c r="J48" i="1"/>
  <c r="K52" i="1"/>
  <c r="L18" i="1"/>
  <c r="M15" i="1"/>
  <c r="M30" i="1"/>
  <c r="K36" i="1"/>
  <c r="K44" i="1"/>
  <c r="L49" i="1"/>
  <c r="L23" i="1"/>
  <c r="S14" i="1"/>
  <c r="S6" i="1"/>
  <c r="K31" i="1"/>
  <c r="K39" i="1"/>
  <c r="M41" i="1"/>
  <c r="L44" i="1"/>
  <c r="L52" i="1"/>
  <c r="S31" i="1"/>
  <c r="S39" i="1"/>
  <c r="Q42" i="1"/>
  <c r="R26" i="1"/>
  <c r="R18" i="1"/>
  <c r="J42" i="1"/>
  <c r="J46" i="1"/>
  <c r="M36" i="1"/>
  <c r="R42" i="1"/>
  <c r="R50" i="1"/>
  <c r="K6" i="1"/>
  <c r="L25" i="1"/>
  <c r="M14" i="1"/>
  <c r="S13" i="1"/>
  <c r="J53" i="1"/>
  <c r="J45" i="1"/>
  <c r="K37" i="1"/>
  <c r="K45" i="1"/>
  <c r="K53" i="1"/>
  <c r="S34" i="1"/>
  <c r="L28" i="1"/>
  <c r="L20" i="1"/>
  <c r="R22" i="1"/>
  <c r="M6" i="1"/>
  <c r="L22" i="1"/>
  <c r="R29" i="1"/>
  <c r="R25" i="1"/>
  <c r="R21" i="1"/>
  <c r="L53" i="1"/>
  <c r="I70" i="1"/>
  <c r="U70" i="1" s="1"/>
  <c r="I66" i="1"/>
  <c r="U66" i="1" s="1"/>
  <c r="I71" i="1"/>
  <c r="U71" i="1" s="1"/>
  <c r="I72" i="1"/>
  <c r="U72" i="1" s="1"/>
  <c r="I68" i="1"/>
  <c r="U68" i="1" s="1"/>
  <c r="I69" i="1"/>
  <c r="U69" i="1" s="1"/>
  <c r="I67" i="1"/>
  <c r="U67" i="1" s="1"/>
  <c r="I73" i="1"/>
  <c r="U73" i="1" s="1"/>
  <c r="J22" i="1"/>
  <c r="J23" i="1"/>
  <c r="J24" i="1"/>
  <c r="Q91" i="3" l="1"/>
  <c r="Q181" i="3"/>
  <c r="K250" i="3"/>
  <c r="K238" i="3"/>
  <c r="H137" i="3"/>
  <c r="K137" i="3" s="1"/>
  <c r="Q235" i="3"/>
  <c r="R118" i="3"/>
  <c r="Q153" i="3"/>
  <c r="J41" i="3"/>
  <c r="N55" i="3"/>
  <c r="L24" i="3"/>
  <c r="O50" i="3"/>
  <c r="L96" i="3"/>
  <c r="R24" i="3"/>
  <c r="S254" i="3"/>
  <c r="N242" i="3"/>
  <c r="P109" i="3"/>
  <c r="N111" i="3"/>
  <c r="Q111" i="3"/>
  <c r="N109" i="3"/>
  <c r="O146" i="3"/>
  <c r="M109" i="3"/>
  <c r="N83" i="3"/>
  <c r="Q50" i="3"/>
  <c r="R91" i="3"/>
  <c r="R50" i="3"/>
  <c r="M64" i="3"/>
  <c r="Q229" i="3"/>
  <c r="K259" i="3"/>
  <c r="Q259" i="3"/>
  <c r="Q221" i="3"/>
  <c r="S110" i="3"/>
  <c r="P258" i="3"/>
  <c r="N56" i="3"/>
  <c r="S208" i="3"/>
  <c r="S235" i="3"/>
  <c r="K80" i="3"/>
  <c r="Q260" i="3"/>
  <c r="S40" i="3"/>
  <c r="Q83" i="3"/>
  <c r="K50" i="3"/>
  <c r="O91" i="3"/>
  <c r="L50" i="3"/>
  <c r="K114" i="3"/>
  <c r="M110" i="3"/>
  <c r="S258" i="3"/>
  <c r="K56" i="3"/>
  <c r="P81" i="3"/>
  <c r="Q180" i="3"/>
  <c r="Q112" i="3"/>
  <c r="N263" i="3"/>
  <c r="O41" i="3"/>
  <c r="R76" i="3"/>
  <c r="P64" i="3"/>
  <c r="N161" i="3"/>
  <c r="K260" i="3"/>
  <c r="K153" i="3"/>
  <c r="L41" i="3"/>
  <c r="P40" i="3"/>
  <c r="O76" i="3"/>
  <c r="N53" i="3"/>
  <c r="J50" i="3"/>
  <c r="P50" i="3" s="1"/>
  <c r="H96" i="3"/>
  <c r="K96" i="3" s="1"/>
  <c r="N230" i="3"/>
  <c r="M236" i="3"/>
  <c r="M81" i="3"/>
  <c r="N94" i="1"/>
  <c r="T94" i="1"/>
  <c r="N21" i="1"/>
  <c r="T21" i="1"/>
  <c r="N149" i="1"/>
  <c r="T149" i="1"/>
  <c r="N145" i="1"/>
  <c r="T145" i="1"/>
  <c r="N74" i="1"/>
  <c r="T74" i="1"/>
  <c r="P119" i="1"/>
  <c r="V119" i="1"/>
  <c r="N124" i="1"/>
  <c r="T124" i="1"/>
  <c r="N118" i="1"/>
  <c r="T118" i="1"/>
  <c r="N123" i="1"/>
  <c r="T123" i="1"/>
  <c r="N76" i="1"/>
  <c r="T76" i="1"/>
  <c r="N26" i="1"/>
  <c r="T26" i="1"/>
  <c r="N47" i="1"/>
  <c r="T47" i="1"/>
  <c r="N144" i="1"/>
  <c r="T144" i="1"/>
  <c r="P114" i="1"/>
  <c r="V114" i="1"/>
  <c r="N52" i="1"/>
  <c r="T52" i="1"/>
  <c r="N90" i="1"/>
  <c r="T90" i="1"/>
  <c r="N114" i="1"/>
  <c r="T114" i="1"/>
  <c r="N91" i="1"/>
  <c r="T91" i="1"/>
  <c r="P122" i="1"/>
  <c r="V122" i="1"/>
  <c r="P115" i="1"/>
  <c r="V115" i="1"/>
  <c r="P145" i="1"/>
  <c r="V145" i="1"/>
  <c r="P93" i="1"/>
  <c r="V93" i="1"/>
  <c r="P96" i="1"/>
  <c r="V96" i="1"/>
  <c r="P92" i="1"/>
  <c r="V92" i="1"/>
  <c r="K95" i="1"/>
  <c r="S114" i="1"/>
  <c r="S119" i="1"/>
  <c r="P146" i="1"/>
  <c r="V146" i="1"/>
  <c r="S19" i="1"/>
  <c r="V19" i="1"/>
  <c r="K27" i="1"/>
  <c r="P76" i="1"/>
  <c r="V76" i="1"/>
  <c r="K263" i="3"/>
  <c r="L140" i="3"/>
  <c r="Q129" i="3"/>
  <c r="K181" i="3"/>
  <c r="K183" i="3"/>
  <c r="K5" i="3"/>
  <c r="P21" i="1"/>
  <c r="V21" i="1"/>
  <c r="P99" i="1"/>
  <c r="V99" i="1"/>
  <c r="N139" i="1"/>
  <c r="T139" i="1"/>
  <c r="N44" i="1"/>
  <c r="T44" i="1"/>
  <c r="N122" i="1"/>
  <c r="T122" i="1"/>
  <c r="N46" i="1"/>
  <c r="T46" i="1"/>
  <c r="N43" i="1"/>
  <c r="T43" i="1"/>
  <c r="N48" i="1"/>
  <c r="T48" i="1"/>
  <c r="M25" i="1"/>
  <c r="V25" i="1"/>
  <c r="P52" i="1"/>
  <c r="V52" i="1"/>
  <c r="N45" i="1"/>
  <c r="T45" i="1"/>
  <c r="N51" i="1"/>
  <c r="T51" i="1"/>
  <c r="N18" i="1"/>
  <c r="T18" i="1"/>
  <c r="N146" i="1"/>
  <c r="T146" i="1"/>
  <c r="N100" i="1"/>
  <c r="T100" i="1"/>
  <c r="N29" i="1"/>
  <c r="T29" i="1"/>
  <c r="N93" i="1"/>
  <c r="T93" i="1"/>
  <c r="P26" i="1"/>
  <c r="V26" i="1"/>
  <c r="N148" i="1"/>
  <c r="T148" i="1"/>
  <c r="N138" i="1"/>
  <c r="T138" i="1"/>
  <c r="N75" i="1"/>
  <c r="T75" i="1"/>
  <c r="N97" i="1"/>
  <c r="T97" i="1"/>
  <c r="N142" i="1"/>
  <c r="T142" i="1"/>
  <c r="N50" i="1"/>
  <c r="T50" i="1"/>
  <c r="N23" i="1"/>
  <c r="T23" i="1"/>
  <c r="P95" i="1"/>
  <c r="V95" i="1"/>
  <c r="P121" i="1"/>
  <c r="V121" i="1"/>
  <c r="P124" i="1"/>
  <c r="V124" i="1"/>
  <c r="P48" i="1"/>
  <c r="V48" i="1"/>
  <c r="P74" i="1"/>
  <c r="V74" i="1"/>
  <c r="P24" i="1"/>
  <c r="V24" i="1"/>
  <c r="P91" i="1"/>
  <c r="V91" i="1"/>
  <c r="P143" i="1"/>
  <c r="V143" i="1"/>
  <c r="P90" i="1"/>
  <c r="V90" i="1"/>
  <c r="P116" i="1"/>
  <c r="V116" i="1"/>
  <c r="J90" i="3"/>
  <c r="S229" i="3"/>
  <c r="O47" i="3"/>
  <c r="L92" i="3"/>
  <c r="P53" i="3"/>
  <c r="S63" i="3"/>
  <c r="H43" i="3"/>
  <c r="K43" i="3" s="1"/>
  <c r="S8" i="3"/>
  <c r="K84" i="3"/>
  <c r="Q7" i="3"/>
  <c r="Q128" i="3"/>
  <c r="Q159" i="3"/>
  <c r="P29" i="1"/>
  <c r="V29" i="1"/>
  <c r="S27" i="1"/>
  <c r="V27" i="1"/>
  <c r="K23" i="1"/>
  <c r="N116" i="1"/>
  <c r="T116" i="1"/>
  <c r="P44" i="1"/>
  <c r="V44" i="1"/>
  <c r="Q141" i="1"/>
  <c r="T141" i="1"/>
  <c r="N20" i="1"/>
  <c r="T20" i="1"/>
  <c r="N19" i="1"/>
  <c r="T19" i="1"/>
  <c r="P49" i="1"/>
  <c r="V49" i="1"/>
  <c r="P140" i="1"/>
  <c r="V140" i="1"/>
  <c r="P50" i="1"/>
  <c r="V50" i="1"/>
  <c r="P45" i="1"/>
  <c r="V45" i="1"/>
  <c r="P149" i="1"/>
  <c r="V149" i="1"/>
  <c r="P148" i="1"/>
  <c r="V148" i="1"/>
  <c r="P23" i="1"/>
  <c r="V23" i="1"/>
  <c r="P141" i="1"/>
  <c r="V141" i="1"/>
  <c r="P100" i="1"/>
  <c r="V100" i="1"/>
  <c r="P47" i="1"/>
  <c r="V47" i="1"/>
  <c r="O141" i="3"/>
  <c r="Q244" i="3"/>
  <c r="P229" i="3"/>
  <c r="H146" i="3"/>
  <c r="O92" i="3"/>
  <c r="O26" i="3"/>
  <c r="P63" i="3"/>
  <c r="Q84" i="3"/>
  <c r="M84" i="3"/>
  <c r="M5" i="3"/>
  <c r="L98" i="3"/>
  <c r="P251" i="3"/>
  <c r="N22" i="1"/>
  <c r="T22" i="1"/>
  <c r="N121" i="1"/>
  <c r="T121" i="1"/>
  <c r="N98" i="1"/>
  <c r="T98" i="1"/>
  <c r="N92" i="1"/>
  <c r="T92" i="1"/>
  <c r="P97" i="1"/>
  <c r="V97" i="1"/>
  <c r="P142" i="1"/>
  <c r="V142" i="1"/>
  <c r="P144" i="1"/>
  <c r="V144" i="1"/>
  <c r="P138" i="1"/>
  <c r="V138" i="1"/>
  <c r="P75" i="1"/>
  <c r="V75" i="1"/>
  <c r="P125" i="1"/>
  <c r="V125" i="1"/>
  <c r="P53" i="1"/>
  <c r="V53" i="1"/>
  <c r="P46" i="1"/>
  <c r="V46" i="1"/>
  <c r="P43" i="1"/>
  <c r="V43" i="1"/>
  <c r="Q100" i="1"/>
  <c r="M119" i="1"/>
  <c r="P22" i="1"/>
  <c r="V22" i="1"/>
  <c r="P42" i="1"/>
  <c r="V42" i="1"/>
  <c r="P51" i="1"/>
  <c r="V51" i="1"/>
  <c r="K100" i="1"/>
  <c r="M94" i="1"/>
  <c r="V94" i="1"/>
  <c r="P117" i="1"/>
  <c r="V117" i="1"/>
  <c r="P120" i="1"/>
  <c r="V120" i="1"/>
  <c r="Q124" i="1"/>
  <c r="P139" i="1"/>
  <c r="V139" i="1"/>
  <c r="P98" i="1"/>
  <c r="V98" i="1"/>
  <c r="P101" i="1"/>
  <c r="V101" i="1"/>
  <c r="K91" i="1"/>
  <c r="P123" i="1"/>
  <c r="V123" i="1"/>
  <c r="K124" i="1"/>
  <c r="N180" i="3"/>
  <c r="K244" i="3"/>
  <c r="R146" i="3"/>
  <c r="J44" i="3"/>
  <c r="N136" i="3"/>
  <c r="K13" i="3"/>
  <c r="P84" i="3"/>
  <c r="P5" i="3"/>
  <c r="L139" i="3"/>
  <c r="P108" i="3"/>
  <c r="Q40" i="3"/>
  <c r="S181" i="3"/>
  <c r="N49" i="1"/>
  <c r="T49" i="1"/>
  <c r="N140" i="1"/>
  <c r="T140" i="1"/>
  <c r="N99" i="1"/>
  <c r="T99" i="1"/>
  <c r="N42" i="1"/>
  <c r="T42" i="1"/>
  <c r="N119" i="1"/>
  <c r="T119" i="1"/>
  <c r="N28" i="1"/>
  <c r="T28" i="1"/>
  <c r="N143" i="1"/>
  <c r="T143" i="1"/>
  <c r="N147" i="1"/>
  <c r="T147" i="1"/>
  <c r="N117" i="1"/>
  <c r="T117" i="1"/>
  <c r="Q215" i="3"/>
  <c r="R123" i="3"/>
  <c r="J28" i="3"/>
  <c r="P28" i="3" s="1"/>
  <c r="J92" i="3"/>
  <c r="R92" i="3"/>
  <c r="M86" i="3"/>
  <c r="L51" i="3"/>
  <c r="N13" i="3"/>
  <c r="Q86" i="3"/>
  <c r="Q122" i="3"/>
  <c r="Q218" i="3"/>
  <c r="Q85" i="3"/>
  <c r="S157" i="3"/>
  <c r="R20" i="3"/>
  <c r="L28" i="3"/>
  <c r="M172" i="3"/>
  <c r="S221" i="3"/>
  <c r="S55" i="3"/>
  <c r="P55" i="3"/>
  <c r="J138" i="3"/>
  <c r="M157" i="3"/>
  <c r="S86" i="3"/>
  <c r="H98" i="3"/>
  <c r="Q98" i="3" s="1"/>
  <c r="K38" i="3"/>
  <c r="L138" i="3"/>
  <c r="N174" i="3"/>
  <c r="M230" i="3"/>
  <c r="M90" i="1"/>
  <c r="Q94" i="1"/>
  <c r="N219" i="3"/>
  <c r="K118" i="1"/>
  <c r="R17" i="3"/>
  <c r="S60" i="3"/>
  <c r="L146" i="3"/>
  <c r="L49" i="3"/>
  <c r="H123" i="3"/>
  <c r="N123" i="3" s="1"/>
  <c r="H20" i="3"/>
  <c r="N20" i="3" s="1"/>
  <c r="M53" i="3"/>
  <c r="K122" i="3"/>
  <c r="N210" i="3"/>
  <c r="M251" i="3"/>
  <c r="S98" i="3"/>
  <c r="P98" i="3"/>
  <c r="M98" i="3"/>
  <c r="S117" i="3"/>
  <c r="M124" i="1"/>
  <c r="K251" i="3"/>
  <c r="Q228" i="3"/>
  <c r="P60" i="3"/>
  <c r="Q219" i="3"/>
  <c r="R21" i="3"/>
  <c r="J49" i="3"/>
  <c r="P49" i="3" s="1"/>
  <c r="L94" i="3"/>
  <c r="P37" i="3"/>
  <c r="Q53" i="3"/>
  <c r="R114" i="3"/>
  <c r="K88" i="3"/>
  <c r="S102" i="3"/>
  <c r="Q168" i="3"/>
  <c r="P226" i="3"/>
  <c r="P220" i="3"/>
  <c r="P174" i="3"/>
  <c r="M226" i="3"/>
  <c r="P35" i="3"/>
  <c r="M35" i="3"/>
  <c r="M140" i="1"/>
  <c r="Q251" i="1"/>
  <c r="K218" i="3"/>
  <c r="Q251" i="3"/>
  <c r="Q236" i="3"/>
  <c r="K101" i="3"/>
  <c r="L73" i="3"/>
  <c r="O94" i="3"/>
  <c r="Q176" i="3"/>
  <c r="Q174" i="3"/>
  <c r="Q230" i="3"/>
  <c r="Q242" i="3"/>
  <c r="S15" i="3"/>
  <c r="P15" i="3"/>
  <c r="M15" i="3"/>
  <c r="Q131" i="3"/>
  <c r="N131" i="3"/>
  <c r="P133" i="3"/>
  <c r="N252" i="3"/>
  <c r="H73" i="3"/>
  <c r="N73" i="3" s="1"/>
  <c r="H94" i="3"/>
  <c r="K94" i="3" s="1"/>
  <c r="L91" i="3"/>
  <c r="L17" i="3"/>
  <c r="M108" i="3"/>
  <c r="Q104" i="3"/>
  <c r="M227" i="3"/>
  <c r="S90" i="1"/>
  <c r="S140" i="1"/>
  <c r="S124" i="1"/>
  <c r="Q248" i="1"/>
  <c r="K252" i="3"/>
  <c r="M190" i="3"/>
  <c r="S77" i="3"/>
  <c r="R94" i="3"/>
  <c r="S37" i="3"/>
  <c r="J91" i="3"/>
  <c r="S91" i="3" s="1"/>
  <c r="O114" i="3"/>
  <c r="P102" i="3"/>
  <c r="P230" i="3"/>
  <c r="K159" i="3"/>
  <c r="H71" i="1"/>
  <c r="I70" i="3"/>
  <c r="O71" i="1"/>
  <c r="I65" i="3"/>
  <c r="H66" i="1"/>
  <c r="O66" i="1"/>
  <c r="P130" i="3"/>
  <c r="M130" i="3"/>
  <c r="S130" i="3"/>
  <c r="Q239" i="3"/>
  <c r="N239" i="3"/>
  <c r="K239" i="3"/>
  <c r="N234" i="1"/>
  <c r="Q234" i="1"/>
  <c r="I67" i="3"/>
  <c r="H68" i="1"/>
  <c r="O68" i="1"/>
  <c r="M264" i="1"/>
  <c r="P264" i="1"/>
  <c r="K243" i="1"/>
  <c r="N243" i="1"/>
  <c r="N255" i="3"/>
  <c r="K10" i="3"/>
  <c r="K125" i="3"/>
  <c r="P180" i="3"/>
  <c r="S250" i="3"/>
  <c r="P250" i="3"/>
  <c r="M250" i="3"/>
  <c r="S228" i="3"/>
  <c r="P228" i="3"/>
  <c r="H124" i="3"/>
  <c r="O124" i="3"/>
  <c r="L124" i="3"/>
  <c r="J124" i="3"/>
  <c r="N17" i="3"/>
  <c r="Q17" i="3"/>
  <c r="O144" i="3"/>
  <c r="L144" i="3"/>
  <c r="H144" i="3"/>
  <c r="L45" i="3"/>
  <c r="R45" i="3"/>
  <c r="O45" i="3"/>
  <c r="H45" i="3"/>
  <c r="M28" i="1"/>
  <c r="P28" i="1"/>
  <c r="H75" i="3"/>
  <c r="O75" i="3"/>
  <c r="L75" i="3"/>
  <c r="R75" i="3"/>
  <c r="I71" i="3"/>
  <c r="H72" i="1"/>
  <c r="O72" i="1"/>
  <c r="S52" i="1"/>
  <c r="M100" i="1"/>
  <c r="Q90" i="1"/>
  <c r="Q114" i="1"/>
  <c r="M266" i="1"/>
  <c r="P266" i="1"/>
  <c r="M19" i="1"/>
  <c r="P19" i="1"/>
  <c r="Q250" i="3"/>
  <c r="N238" i="3"/>
  <c r="R122" i="3"/>
  <c r="O137" i="3"/>
  <c r="R144" i="3"/>
  <c r="J17" i="3"/>
  <c r="P17" i="3" s="1"/>
  <c r="Q101" i="3"/>
  <c r="R44" i="3"/>
  <c r="L123" i="3"/>
  <c r="O48" i="3"/>
  <c r="K136" i="3"/>
  <c r="R43" i="3"/>
  <c r="H18" i="3"/>
  <c r="N18" i="3" s="1"/>
  <c r="R96" i="3"/>
  <c r="O17" i="3"/>
  <c r="M36" i="3"/>
  <c r="O122" i="3"/>
  <c r="L122" i="3"/>
  <c r="S134" i="3"/>
  <c r="M174" i="3"/>
  <c r="S242" i="3"/>
  <c r="P242" i="3"/>
  <c r="M242" i="3"/>
  <c r="K36" i="3"/>
  <c r="N36" i="3"/>
  <c r="O28" i="3"/>
  <c r="R28" i="3"/>
  <c r="S18" i="1"/>
  <c r="P18" i="1"/>
  <c r="J143" i="3"/>
  <c r="H143" i="3"/>
  <c r="L143" i="3"/>
  <c r="R143" i="3"/>
  <c r="O143" i="3"/>
  <c r="O89" i="3"/>
  <c r="H89" i="3"/>
  <c r="J89" i="3"/>
  <c r="O113" i="3"/>
  <c r="L113" i="3"/>
  <c r="R113" i="3"/>
  <c r="J113" i="3"/>
  <c r="H113" i="3"/>
  <c r="S80" i="3"/>
  <c r="P80" i="3"/>
  <c r="M80" i="3"/>
  <c r="S218" i="3"/>
  <c r="P218" i="3"/>
  <c r="S25" i="1"/>
  <c r="P25" i="1"/>
  <c r="O25" i="3"/>
  <c r="L25" i="3"/>
  <c r="H25" i="3"/>
  <c r="H121" i="3"/>
  <c r="L121" i="3"/>
  <c r="R121" i="3"/>
  <c r="O121" i="3"/>
  <c r="N25" i="1"/>
  <c r="Q25" i="1"/>
  <c r="M77" i="1"/>
  <c r="P77" i="1"/>
  <c r="K120" i="1"/>
  <c r="N120" i="1"/>
  <c r="J47" i="3"/>
  <c r="R47" i="3"/>
  <c r="R141" i="3"/>
  <c r="H141" i="3"/>
  <c r="O90" i="3"/>
  <c r="L90" i="3"/>
  <c r="H90" i="3"/>
  <c r="P215" i="3"/>
  <c r="M215" i="3"/>
  <c r="O145" i="3"/>
  <c r="L145" i="3"/>
  <c r="R145" i="3"/>
  <c r="H145" i="3"/>
  <c r="O99" i="3"/>
  <c r="H99" i="3"/>
  <c r="R99" i="3"/>
  <c r="J99" i="3"/>
  <c r="M27" i="1"/>
  <c r="P27" i="1"/>
  <c r="R22" i="3"/>
  <c r="J22" i="3"/>
  <c r="H22" i="3"/>
  <c r="R26" i="3"/>
  <c r="J26" i="3"/>
  <c r="J119" i="3"/>
  <c r="L119" i="3"/>
  <c r="O100" i="3"/>
  <c r="L100" i="3"/>
  <c r="J100" i="3"/>
  <c r="H100" i="3"/>
  <c r="L52" i="3"/>
  <c r="H52" i="3"/>
  <c r="N101" i="1"/>
  <c r="K101" i="1"/>
  <c r="M147" i="1"/>
  <c r="P147" i="1"/>
  <c r="K235" i="1"/>
  <c r="N235" i="1"/>
  <c r="P235" i="3"/>
  <c r="P223" i="3"/>
  <c r="R124" i="3"/>
  <c r="K109" i="3"/>
  <c r="R93" i="3"/>
  <c r="H93" i="3"/>
  <c r="O93" i="3"/>
  <c r="L93" i="3"/>
  <c r="J93" i="3"/>
  <c r="K47" i="1"/>
  <c r="S99" i="1"/>
  <c r="Q249" i="1"/>
  <c r="N249" i="1"/>
  <c r="S266" i="1"/>
  <c r="K267" i="1"/>
  <c r="N267" i="1"/>
  <c r="Q45" i="1"/>
  <c r="S26" i="1"/>
  <c r="Q233" i="1"/>
  <c r="N233" i="1"/>
  <c r="K232" i="1"/>
  <c r="N232" i="1"/>
  <c r="K25" i="1"/>
  <c r="N222" i="3"/>
  <c r="N208" i="3"/>
  <c r="L148" i="3"/>
  <c r="M189" i="3"/>
  <c r="H148" i="3"/>
  <c r="N148" i="3" s="1"/>
  <c r="J140" i="3"/>
  <c r="S140" i="3" s="1"/>
  <c r="Q208" i="3"/>
  <c r="R119" i="3"/>
  <c r="O52" i="3"/>
  <c r="Q184" i="3"/>
  <c r="O138" i="3"/>
  <c r="K85" i="3"/>
  <c r="H47" i="3"/>
  <c r="K47" i="3" s="1"/>
  <c r="L22" i="3"/>
  <c r="Q102" i="3"/>
  <c r="J73" i="3"/>
  <c r="P73" i="3" s="1"/>
  <c r="M223" i="3"/>
  <c r="N108" i="3"/>
  <c r="J76" i="3"/>
  <c r="S76" i="3" s="1"/>
  <c r="K138" i="3"/>
  <c r="L26" i="3"/>
  <c r="Q37" i="3"/>
  <c r="N62" i="3"/>
  <c r="N112" i="3"/>
  <c r="K17" i="3"/>
  <c r="N88" i="3"/>
  <c r="M180" i="3"/>
  <c r="S236" i="3"/>
  <c r="K157" i="3"/>
  <c r="K61" i="3"/>
  <c r="N61" i="3"/>
  <c r="L21" i="3"/>
  <c r="O21" i="3"/>
  <c r="H21" i="3"/>
  <c r="N77" i="1"/>
  <c r="Q77" i="1"/>
  <c r="O118" i="3"/>
  <c r="J118" i="3"/>
  <c r="H118" i="3"/>
  <c r="Q115" i="1"/>
  <c r="N115" i="1"/>
  <c r="R142" i="3"/>
  <c r="H142" i="3"/>
  <c r="J19" i="3"/>
  <c r="O19" i="3"/>
  <c r="L19" i="3"/>
  <c r="H19" i="3"/>
  <c r="J116" i="3"/>
  <c r="O116" i="3"/>
  <c r="L116" i="3"/>
  <c r="R116" i="3"/>
  <c r="R52" i="3"/>
  <c r="M47" i="1"/>
  <c r="M218" i="3"/>
  <c r="K258" i="3"/>
  <c r="Q258" i="3"/>
  <c r="R120" i="3"/>
  <c r="H120" i="3"/>
  <c r="O120" i="3"/>
  <c r="L120" i="3"/>
  <c r="J120" i="3"/>
  <c r="R147" i="3"/>
  <c r="J147" i="3"/>
  <c r="H147" i="3"/>
  <c r="J74" i="3"/>
  <c r="R74" i="3"/>
  <c r="K141" i="1"/>
  <c r="N141" i="1"/>
  <c r="N96" i="1"/>
  <c r="Q96" i="1"/>
  <c r="O73" i="1"/>
  <c r="I72" i="3"/>
  <c r="H73" i="1"/>
  <c r="S21" i="1"/>
  <c r="S28" i="1"/>
  <c r="M21" i="1"/>
  <c r="K259" i="1"/>
  <c r="N259" i="1"/>
  <c r="N254" i="3"/>
  <c r="K222" i="3"/>
  <c r="J148" i="3"/>
  <c r="P148" i="3" s="1"/>
  <c r="R140" i="3"/>
  <c r="H119" i="3"/>
  <c r="Q119" i="3" s="1"/>
  <c r="P36" i="3"/>
  <c r="N184" i="3"/>
  <c r="R138" i="3"/>
  <c r="L74" i="3"/>
  <c r="L44" i="3"/>
  <c r="M208" i="3"/>
  <c r="K102" i="3"/>
  <c r="R73" i="3"/>
  <c r="Q108" i="3"/>
  <c r="H76" i="3"/>
  <c r="N76" i="3" s="1"/>
  <c r="Q138" i="3"/>
  <c r="K37" i="3"/>
  <c r="Q62" i="3"/>
  <c r="O147" i="3"/>
  <c r="S189" i="3"/>
  <c r="M220" i="3"/>
  <c r="M254" i="3"/>
  <c r="Q157" i="3"/>
  <c r="Q54" i="3"/>
  <c r="N54" i="3"/>
  <c r="N27" i="1"/>
  <c r="Q27" i="1"/>
  <c r="R139" i="3"/>
  <c r="J139" i="3"/>
  <c r="H139" i="3"/>
  <c r="Q22" i="1"/>
  <c r="J23" i="3"/>
  <c r="O23" i="3"/>
  <c r="L23" i="3"/>
  <c r="H23" i="3"/>
  <c r="H115" i="3"/>
  <c r="L115" i="3"/>
  <c r="O115" i="3"/>
  <c r="J97" i="3"/>
  <c r="O97" i="3"/>
  <c r="L97" i="3"/>
  <c r="H97" i="3"/>
  <c r="R97" i="3"/>
  <c r="L117" i="3"/>
  <c r="H117" i="3"/>
  <c r="R117" i="3"/>
  <c r="O117" i="3"/>
  <c r="M20" i="1"/>
  <c r="P20" i="1"/>
  <c r="R95" i="3"/>
  <c r="O95" i="3"/>
  <c r="H95" i="3"/>
  <c r="L95" i="3"/>
  <c r="J95" i="3"/>
  <c r="N53" i="1"/>
  <c r="Q53" i="1"/>
  <c r="K41" i="3"/>
  <c r="N41" i="3"/>
  <c r="R46" i="3"/>
  <c r="H46" i="3"/>
  <c r="H70" i="1"/>
  <c r="O70" i="1"/>
  <c r="I69" i="3"/>
  <c r="K241" i="1"/>
  <c r="N241" i="1"/>
  <c r="K227" i="3"/>
  <c r="Q29" i="3"/>
  <c r="N29" i="3"/>
  <c r="K29" i="3"/>
  <c r="S244" i="3"/>
  <c r="M244" i="3"/>
  <c r="K24" i="1"/>
  <c r="N24" i="1"/>
  <c r="M114" i="1"/>
  <c r="I66" i="3"/>
  <c r="O67" i="1"/>
  <c r="H67" i="1"/>
  <c r="S29" i="1"/>
  <c r="Q93" i="1"/>
  <c r="M99" i="1"/>
  <c r="Q142" i="1"/>
  <c r="Q148" i="1"/>
  <c r="Q235" i="1"/>
  <c r="I68" i="3"/>
  <c r="H69" i="1"/>
  <c r="O69" i="1"/>
  <c r="M29" i="1"/>
  <c r="S44" i="1"/>
  <c r="S94" i="1"/>
  <c r="P94" i="1"/>
  <c r="S116" i="1"/>
  <c r="S147" i="1"/>
  <c r="K146" i="1"/>
  <c r="K148" i="1"/>
  <c r="Q243" i="1"/>
  <c r="S118" i="1"/>
  <c r="P118" i="1"/>
  <c r="S232" i="1"/>
  <c r="P232" i="1"/>
  <c r="K255" i="3"/>
  <c r="N258" i="3"/>
  <c r="J141" i="3"/>
  <c r="R148" i="3"/>
  <c r="L99" i="3"/>
  <c r="O119" i="3"/>
  <c r="J25" i="3"/>
  <c r="M25" i="3" s="1"/>
  <c r="O74" i="3"/>
  <c r="H44" i="3"/>
  <c r="Q44" i="3" s="1"/>
  <c r="P117" i="3"/>
  <c r="L48" i="3"/>
  <c r="N10" i="3"/>
  <c r="S133" i="3"/>
  <c r="N77" i="3"/>
  <c r="L147" i="3"/>
  <c r="Q77" i="3"/>
  <c r="J122" i="3"/>
  <c r="P56" i="3"/>
  <c r="M56" i="3"/>
  <c r="S54" i="3"/>
  <c r="P54" i="3"/>
  <c r="N125" i="1"/>
  <c r="K125" i="1"/>
  <c r="L20" i="3"/>
  <c r="J20" i="3"/>
  <c r="O98" i="3"/>
  <c r="R98" i="3"/>
  <c r="R49" i="3"/>
  <c r="H49" i="3"/>
  <c r="N95" i="1"/>
  <c r="Q95" i="1"/>
  <c r="O27" i="3"/>
  <c r="L27" i="3"/>
  <c r="J27" i="3"/>
  <c r="R27" i="3"/>
  <c r="H27" i="3"/>
  <c r="Q183" i="3"/>
  <c r="P167" i="3"/>
  <c r="K176" i="3"/>
  <c r="S191" i="3"/>
  <c r="M191" i="3"/>
  <c r="Q175" i="3"/>
  <c r="S183" i="3"/>
  <c r="M167" i="3"/>
  <c r="S190" i="3"/>
  <c r="M183" i="3"/>
  <c r="Q172" i="3"/>
  <c r="K167" i="3"/>
  <c r="P172" i="3"/>
  <c r="W198" i="1"/>
  <c r="O198" i="1"/>
  <c r="H198" i="1"/>
  <c r="N198" i="1" s="1"/>
  <c r="I197" i="3"/>
  <c r="M175" i="3"/>
  <c r="P175" i="3"/>
  <c r="K172" i="3"/>
  <c r="S175" i="3"/>
  <c r="K182" i="3"/>
  <c r="M182" i="3"/>
  <c r="N182" i="3"/>
  <c r="M196" i="1"/>
  <c r="N173" i="3"/>
  <c r="Q173" i="3"/>
  <c r="M173" i="3"/>
  <c r="P182" i="3"/>
  <c r="K165" i="3"/>
  <c r="S176" i="3"/>
  <c r="P176" i="3"/>
  <c r="Q167" i="3"/>
  <c r="M176" i="3"/>
  <c r="M181" i="3"/>
  <c r="Q165" i="3"/>
  <c r="Q191" i="3"/>
  <c r="N191" i="3"/>
  <c r="K191" i="3"/>
  <c r="K192" i="3"/>
  <c r="Q192" i="3"/>
  <c r="S196" i="1"/>
  <c r="S173" i="3"/>
  <c r="K175" i="3"/>
  <c r="K173" i="3"/>
  <c r="S192" i="3"/>
  <c r="M192" i="3"/>
  <c r="S165" i="3"/>
  <c r="P165" i="3"/>
  <c r="M165" i="3"/>
  <c r="K156" i="3"/>
  <c r="Q156" i="3"/>
  <c r="S160" i="3"/>
  <c r="P160" i="3"/>
  <c r="M160" i="3"/>
  <c r="S161" i="3"/>
  <c r="M161" i="3"/>
  <c r="P161" i="3"/>
  <c r="K161" i="3"/>
  <c r="S259" i="3"/>
  <c r="P259" i="3"/>
  <c r="M259" i="3"/>
  <c r="N237" i="3"/>
  <c r="K237" i="3"/>
  <c r="Q237" i="3"/>
  <c r="S222" i="3"/>
  <c r="M222" i="3"/>
  <c r="P222" i="3"/>
  <c r="S252" i="3"/>
  <c r="P252" i="3"/>
  <c r="M252" i="3"/>
  <c r="S238" i="3"/>
  <c r="P238" i="3"/>
  <c r="M238" i="3"/>
  <c r="N253" i="3"/>
  <c r="K253" i="3"/>
  <c r="Q253" i="3"/>
  <c r="M219" i="3"/>
  <c r="S219" i="3"/>
  <c r="P219" i="3"/>
  <c r="S262" i="3"/>
  <c r="P262" i="3"/>
  <c r="M262" i="3"/>
  <c r="K246" i="3"/>
  <c r="Q246" i="3"/>
  <c r="N246" i="3"/>
  <c r="K254" i="3"/>
  <c r="N236" i="3"/>
  <c r="S260" i="3"/>
  <c r="P260" i="3"/>
  <c r="M260" i="3"/>
  <c r="N245" i="3"/>
  <c r="Q245" i="3"/>
  <c r="K245" i="3"/>
  <c r="K262" i="3"/>
  <c r="Q262" i="3"/>
  <c r="N262" i="3"/>
  <c r="M239" i="3"/>
  <c r="N261" i="3"/>
  <c r="K261" i="3"/>
  <c r="Q261" i="3"/>
  <c r="S239" i="3"/>
  <c r="N243" i="3"/>
  <c r="Q243" i="3"/>
  <c r="K243" i="3"/>
  <c r="S168" i="3"/>
  <c r="P168" i="3"/>
  <c r="M168" i="3"/>
  <c r="K166" i="3"/>
  <c r="Q166" i="3"/>
  <c r="N166" i="3"/>
  <c r="S164" i="3"/>
  <c r="P164" i="3"/>
  <c r="M164" i="3"/>
  <c r="N190" i="3"/>
  <c r="Q190" i="3"/>
  <c r="K190" i="3"/>
  <c r="K158" i="3"/>
  <c r="Q158" i="3"/>
  <c r="N158" i="3"/>
  <c r="S188" i="3"/>
  <c r="M188" i="3"/>
  <c r="P188" i="3"/>
  <c r="Q116" i="3"/>
  <c r="Q82" i="3"/>
  <c r="N82" i="3"/>
  <c r="K82" i="3"/>
  <c r="Q58" i="3"/>
  <c r="N58" i="3"/>
  <c r="K58" i="3"/>
  <c r="M106" i="3"/>
  <c r="P106" i="3"/>
  <c r="N116" i="3"/>
  <c r="N34" i="3"/>
  <c r="Q34" i="3"/>
  <c r="K34" i="3"/>
  <c r="K106" i="3"/>
  <c r="Q106" i="3"/>
  <c r="N106" i="3"/>
  <c r="N130" i="3"/>
  <c r="Q130" i="3"/>
  <c r="K130" i="3"/>
  <c r="K92" i="3"/>
  <c r="N92" i="3"/>
  <c r="Q92" i="3"/>
  <c r="S18" i="3"/>
  <c r="P18" i="3"/>
  <c r="M18" i="3"/>
  <c r="P96" i="3"/>
  <c r="S96" i="3"/>
  <c r="M96" i="3"/>
  <c r="M145" i="3"/>
  <c r="S145" i="3"/>
  <c r="P145" i="3"/>
  <c r="K194" i="3"/>
  <c r="Q194" i="3"/>
  <c r="N194" i="3"/>
  <c r="S21" i="3"/>
  <c r="M21" i="3"/>
  <c r="P21" i="3"/>
  <c r="S121" i="3"/>
  <c r="P121" i="3"/>
  <c r="M121" i="3"/>
  <c r="M75" i="3"/>
  <c r="S75" i="3"/>
  <c r="P75" i="3"/>
  <c r="S49" i="3"/>
  <c r="M49" i="3"/>
  <c r="M42" i="3"/>
  <c r="P42" i="3"/>
  <c r="S42" i="3"/>
  <c r="M92" i="3"/>
  <c r="S92" i="3"/>
  <c r="P92" i="3"/>
  <c r="P51" i="3"/>
  <c r="S51" i="3"/>
  <c r="M51" i="3"/>
  <c r="M114" i="3"/>
  <c r="P114" i="3"/>
  <c r="S114" i="3"/>
  <c r="J196" i="3"/>
  <c r="R196" i="3"/>
  <c r="H196" i="3"/>
  <c r="O196" i="3"/>
  <c r="L196" i="3"/>
  <c r="K123" i="3"/>
  <c r="P48" i="3"/>
  <c r="M48" i="3"/>
  <c r="S48" i="3"/>
  <c r="K51" i="3"/>
  <c r="N51" i="3"/>
  <c r="Q51" i="3"/>
  <c r="M50" i="3"/>
  <c r="M195" i="3"/>
  <c r="P195" i="3"/>
  <c r="S195" i="3"/>
  <c r="P24" i="3"/>
  <c r="M24" i="3"/>
  <c r="S24" i="3"/>
  <c r="M141" i="3"/>
  <c r="P141" i="3"/>
  <c r="S141" i="3"/>
  <c r="N119" i="3"/>
  <c r="N24" i="3"/>
  <c r="Q24" i="3"/>
  <c r="K24" i="3"/>
  <c r="S115" i="3"/>
  <c r="M115" i="3"/>
  <c r="P115" i="3"/>
  <c r="N137" i="3"/>
  <c r="Q74" i="3"/>
  <c r="N74" i="3"/>
  <c r="K74" i="3"/>
  <c r="M123" i="3"/>
  <c r="S123" i="3"/>
  <c r="P123" i="3"/>
  <c r="P146" i="3"/>
  <c r="M146" i="3"/>
  <c r="S146" i="3"/>
  <c r="Q43" i="3"/>
  <c r="N43" i="3"/>
  <c r="S90" i="3"/>
  <c r="P90" i="3"/>
  <c r="M90" i="3"/>
  <c r="K140" i="3"/>
  <c r="Q140" i="3"/>
  <c r="N140" i="3"/>
  <c r="S137" i="3"/>
  <c r="M137" i="3"/>
  <c r="P137" i="3"/>
  <c r="S41" i="3"/>
  <c r="P41" i="3"/>
  <c r="M41" i="3"/>
  <c r="N146" i="3"/>
  <c r="Q146" i="3"/>
  <c r="K146" i="3"/>
  <c r="P76" i="3"/>
  <c r="S142" i="3"/>
  <c r="P142" i="3"/>
  <c r="M142" i="3"/>
  <c r="M45" i="3"/>
  <c r="P45" i="3"/>
  <c r="S45" i="3"/>
  <c r="S144" i="3"/>
  <c r="M144" i="3"/>
  <c r="P144" i="3"/>
  <c r="P43" i="3"/>
  <c r="M43" i="3"/>
  <c r="S43" i="3"/>
  <c r="N94" i="3"/>
  <c r="Q94" i="3"/>
  <c r="N26" i="3"/>
  <c r="Q26" i="3"/>
  <c r="K26" i="3"/>
  <c r="K148" i="3"/>
  <c r="M138" i="3"/>
  <c r="P138" i="3"/>
  <c r="S138" i="3"/>
  <c r="S52" i="3"/>
  <c r="M52" i="3"/>
  <c r="P52" i="3"/>
  <c r="P44" i="3"/>
  <c r="M44" i="3"/>
  <c r="S44" i="3"/>
  <c r="P46" i="3"/>
  <c r="S46" i="3"/>
  <c r="M46" i="3"/>
  <c r="Q28" i="3"/>
  <c r="K28" i="3"/>
  <c r="N28" i="3"/>
  <c r="Q267" i="1"/>
  <c r="S264" i="1"/>
  <c r="Q232" i="1"/>
  <c r="M234" i="1"/>
  <c r="S234" i="1"/>
  <c r="K233" i="1"/>
  <c r="S75" i="1"/>
  <c r="M75" i="1"/>
  <c r="K63" i="1"/>
  <c r="Q63" i="1"/>
  <c r="S92" i="1"/>
  <c r="K60" i="1"/>
  <c r="Q60" i="1"/>
  <c r="M138" i="1"/>
  <c r="K46" i="1"/>
  <c r="S138" i="1"/>
  <c r="L197" i="1"/>
  <c r="L68" i="1"/>
  <c r="R68" i="1"/>
  <c r="J68" i="1"/>
  <c r="J73" i="1"/>
  <c r="L73" i="1"/>
  <c r="R73" i="1"/>
  <c r="K19" i="1"/>
  <c r="Q19" i="1"/>
  <c r="Q56" i="1"/>
  <c r="K56" i="1"/>
  <c r="J66" i="1"/>
  <c r="L66" i="1"/>
  <c r="R66" i="1"/>
  <c r="K55" i="1"/>
  <c r="Q55" i="1"/>
  <c r="K119" i="1"/>
  <c r="S74" i="1"/>
  <c r="M74" i="1"/>
  <c r="K75" i="1"/>
  <c r="Q75" i="1"/>
  <c r="S148" i="1"/>
  <c r="J197" i="1"/>
  <c r="S197" i="1" s="1"/>
  <c r="M233" i="1"/>
  <c r="S233" i="1"/>
  <c r="R69" i="1"/>
  <c r="L69" i="1"/>
  <c r="J69" i="1"/>
  <c r="Q76" i="1"/>
  <c r="K76" i="1"/>
  <c r="Q47" i="1"/>
  <c r="L72" i="1"/>
  <c r="R72" i="1"/>
  <c r="J72" i="1"/>
  <c r="R71" i="1"/>
  <c r="J71" i="1"/>
  <c r="L71" i="1"/>
  <c r="R67" i="1"/>
  <c r="L67" i="1"/>
  <c r="J67" i="1"/>
  <c r="Q58" i="1"/>
  <c r="K58" i="1"/>
  <c r="J70" i="1"/>
  <c r="L70" i="1"/>
  <c r="R70" i="1"/>
  <c r="K94" i="1"/>
  <c r="K57" i="1"/>
  <c r="Q57" i="1"/>
  <c r="K59" i="1"/>
  <c r="Q59" i="1"/>
  <c r="M92" i="1"/>
  <c r="M148" i="1"/>
  <c r="M76" i="1"/>
  <c r="S76" i="1"/>
  <c r="A216" i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S267" i="1"/>
  <c r="M267" i="1"/>
  <c r="S265" i="1"/>
  <c r="M265" i="1"/>
  <c r="S257" i="1"/>
  <c r="M257" i="1"/>
  <c r="M258" i="1"/>
  <c r="S258" i="1"/>
  <c r="K258" i="1"/>
  <c r="Q258" i="1"/>
  <c r="M256" i="1"/>
  <c r="S256" i="1"/>
  <c r="S259" i="1"/>
  <c r="M259" i="1"/>
  <c r="K256" i="1"/>
  <c r="Q256" i="1"/>
  <c r="K251" i="1"/>
  <c r="M250" i="1"/>
  <c r="S250" i="1"/>
  <c r="K249" i="1"/>
  <c r="M248" i="1"/>
  <c r="S248" i="1"/>
  <c r="S251" i="1"/>
  <c r="M251" i="1"/>
  <c r="S249" i="1"/>
  <c r="M249" i="1"/>
  <c r="Q241" i="1"/>
  <c r="M242" i="1"/>
  <c r="S242" i="1"/>
  <c r="M240" i="1"/>
  <c r="S240" i="1"/>
  <c r="S243" i="1"/>
  <c r="M243" i="1"/>
  <c r="S241" i="1"/>
  <c r="M241" i="1"/>
  <c r="K242" i="1"/>
  <c r="Q242" i="1"/>
  <c r="K240" i="1"/>
  <c r="Q240" i="1"/>
  <c r="Q197" i="1"/>
  <c r="R198" i="1"/>
  <c r="L198" i="1"/>
  <c r="J198" i="1"/>
  <c r="P198" i="1" s="1"/>
  <c r="K195" i="1"/>
  <c r="Q147" i="1"/>
  <c r="K147" i="1"/>
  <c r="S143" i="1"/>
  <c r="M143" i="1"/>
  <c r="K139" i="1"/>
  <c r="Q139" i="1"/>
  <c r="S144" i="1"/>
  <c r="M144" i="1"/>
  <c r="S149" i="1"/>
  <c r="M149" i="1"/>
  <c r="M142" i="1"/>
  <c r="S142" i="1"/>
  <c r="S141" i="1"/>
  <c r="M141" i="1"/>
  <c r="S145" i="1"/>
  <c r="M145" i="1"/>
  <c r="K149" i="1"/>
  <c r="Q149" i="1"/>
  <c r="M146" i="1"/>
  <c r="S146" i="1"/>
  <c r="S139" i="1"/>
  <c r="M139" i="1"/>
  <c r="K144" i="1"/>
  <c r="Q144" i="1"/>
  <c r="K145" i="1"/>
  <c r="Q145" i="1"/>
  <c r="Q122" i="1"/>
  <c r="K122" i="1"/>
  <c r="S125" i="1"/>
  <c r="M125" i="1"/>
  <c r="S120" i="1"/>
  <c r="M120" i="1"/>
  <c r="K121" i="1"/>
  <c r="Q121" i="1"/>
  <c r="M123" i="1"/>
  <c r="S123" i="1"/>
  <c r="S115" i="1"/>
  <c r="M115" i="1"/>
  <c r="K123" i="1"/>
  <c r="Q123" i="1"/>
  <c r="M122" i="1"/>
  <c r="S122" i="1"/>
  <c r="S117" i="1"/>
  <c r="M117" i="1"/>
  <c r="M121" i="1"/>
  <c r="S121" i="1"/>
  <c r="Q98" i="1"/>
  <c r="K98" i="1"/>
  <c r="M95" i="1"/>
  <c r="S95" i="1"/>
  <c r="K93" i="1"/>
  <c r="Q91" i="1"/>
  <c r="S101" i="1"/>
  <c r="M101" i="1"/>
  <c r="M97" i="1"/>
  <c r="S97" i="1"/>
  <c r="K97" i="1"/>
  <c r="Q97" i="1"/>
  <c r="M98" i="1"/>
  <c r="S98" i="1"/>
  <c r="S93" i="1"/>
  <c r="M93" i="1"/>
  <c r="S96" i="1"/>
  <c r="M96" i="1"/>
  <c r="S91" i="1"/>
  <c r="M91" i="1"/>
  <c r="K99" i="1"/>
  <c r="Q99" i="1"/>
  <c r="M23" i="1"/>
  <c r="S23" i="1"/>
  <c r="Q49" i="1"/>
  <c r="K49" i="1"/>
  <c r="M49" i="1"/>
  <c r="S49" i="1"/>
  <c r="S53" i="1"/>
  <c r="M53" i="1"/>
  <c r="S46" i="1"/>
  <c r="M46" i="1"/>
  <c r="M50" i="1"/>
  <c r="S50" i="1"/>
  <c r="M22" i="1"/>
  <c r="S22" i="1"/>
  <c r="Q21" i="1"/>
  <c r="K21" i="1"/>
  <c r="K50" i="1"/>
  <c r="Q50" i="1"/>
  <c r="M42" i="1"/>
  <c r="S42" i="1"/>
  <c r="K20" i="1"/>
  <c r="Q20" i="1"/>
  <c r="S48" i="1"/>
  <c r="M48" i="1"/>
  <c r="S43" i="1"/>
  <c r="M43" i="1"/>
  <c r="S24" i="1"/>
  <c r="M24" i="1"/>
  <c r="K26" i="1"/>
  <c r="Q26" i="1"/>
  <c r="K18" i="1"/>
  <c r="Q18" i="1"/>
  <c r="Q29" i="1"/>
  <c r="K29" i="1"/>
  <c r="S45" i="1"/>
  <c r="M45" i="1"/>
  <c r="S51" i="1"/>
  <c r="M51" i="1"/>
  <c r="S50" i="3" l="1"/>
  <c r="S73" i="3"/>
  <c r="N96" i="3"/>
  <c r="Q137" i="3"/>
  <c r="Q96" i="3"/>
  <c r="Q18" i="3"/>
  <c r="P70" i="1"/>
  <c r="V70" i="1"/>
  <c r="P72" i="1"/>
  <c r="V72" i="1"/>
  <c r="M76" i="3"/>
  <c r="K119" i="3"/>
  <c r="N72" i="1"/>
  <c r="T72" i="1"/>
  <c r="N73" i="1"/>
  <c r="T73" i="1"/>
  <c r="N70" i="1"/>
  <c r="T70" i="1"/>
  <c r="K20" i="3"/>
  <c r="K18" i="3"/>
  <c r="K44" i="3"/>
  <c r="M17" i="3"/>
  <c r="M28" i="3"/>
  <c r="Q20" i="3"/>
  <c r="N67" i="1"/>
  <c r="T67" i="1"/>
  <c r="P67" i="1"/>
  <c r="V67" i="1"/>
  <c r="N71" i="1"/>
  <c r="T71" i="1"/>
  <c r="S28" i="3"/>
  <c r="N68" i="1"/>
  <c r="T68" i="1"/>
  <c r="N69" i="1"/>
  <c r="T69" i="1"/>
  <c r="N44" i="3"/>
  <c r="P73" i="1"/>
  <c r="V73" i="1"/>
  <c r="K73" i="3"/>
  <c r="S17" i="3"/>
  <c r="P71" i="1"/>
  <c r="V71" i="1"/>
  <c r="P69" i="1"/>
  <c r="V69" i="1"/>
  <c r="P66" i="1"/>
  <c r="V66" i="1"/>
  <c r="P68" i="1"/>
  <c r="V68" i="1"/>
  <c r="Q73" i="3"/>
  <c r="M73" i="3"/>
  <c r="N66" i="1"/>
  <c r="T66" i="1"/>
  <c r="Q123" i="3"/>
  <c r="N98" i="3"/>
  <c r="N47" i="3"/>
  <c r="Q47" i="3"/>
  <c r="K98" i="3"/>
  <c r="K76" i="3"/>
  <c r="Q148" i="3"/>
  <c r="M91" i="3"/>
  <c r="S25" i="3"/>
  <c r="P91" i="3"/>
  <c r="Q76" i="3"/>
  <c r="K22" i="3"/>
  <c r="Q22" i="3"/>
  <c r="N22" i="3"/>
  <c r="Q25" i="3"/>
  <c r="K25" i="3"/>
  <c r="N25" i="3"/>
  <c r="K89" i="3"/>
  <c r="N89" i="3"/>
  <c r="Q89" i="3"/>
  <c r="Q97" i="3"/>
  <c r="N97" i="3"/>
  <c r="K97" i="3"/>
  <c r="R72" i="3"/>
  <c r="L72" i="3"/>
  <c r="J72" i="3"/>
  <c r="O72" i="3"/>
  <c r="H72" i="3"/>
  <c r="Q147" i="3"/>
  <c r="K147" i="3"/>
  <c r="N147" i="3"/>
  <c r="S116" i="3"/>
  <c r="P116" i="3"/>
  <c r="M116" i="3"/>
  <c r="P100" i="3"/>
  <c r="M100" i="3"/>
  <c r="S100" i="3"/>
  <c r="P22" i="3"/>
  <c r="S22" i="3"/>
  <c r="M22" i="3"/>
  <c r="Q145" i="3"/>
  <c r="K145" i="3"/>
  <c r="N145" i="3"/>
  <c r="K144" i="3"/>
  <c r="N144" i="3"/>
  <c r="Q144" i="3"/>
  <c r="Q124" i="3"/>
  <c r="K124" i="3"/>
  <c r="N124" i="3"/>
  <c r="H67" i="3"/>
  <c r="L67" i="3"/>
  <c r="J67" i="3"/>
  <c r="O67" i="3"/>
  <c r="R67" i="3"/>
  <c r="S147" i="3"/>
  <c r="M147" i="3"/>
  <c r="P147" i="3"/>
  <c r="K19" i="3"/>
  <c r="Q19" i="3"/>
  <c r="N19" i="3"/>
  <c r="Q118" i="3"/>
  <c r="K118" i="3"/>
  <c r="N118" i="3"/>
  <c r="Q93" i="3"/>
  <c r="K93" i="3"/>
  <c r="N93" i="3"/>
  <c r="Q141" i="3"/>
  <c r="K141" i="3"/>
  <c r="N141" i="3"/>
  <c r="Q113" i="3"/>
  <c r="K113" i="3"/>
  <c r="N113" i="3"/>
  <c r="N75" i="3"/>
  <c r="K75" i="3"/>
  <c r="Q75" i="3"/>
  <c r="S23" i="3"/>
  <c r="M23" i="3"/>
  <c r="P23" i="3"/>
  <c r="P118" i="3"/>
  <c r="M118" i="3"/>
  <c r="S118" i="3"/>
  <c r="M140" i="3"/>
  <c r="L69" i="3"/>
  <c r="H69" i="3"/>
  <c r="O69" i="3"/>
  <c r="R69" i="3"/>
  <c r="J69" i="3"/>
  <c r="P97" i="3"/>
  <c r="M97" i="3"/>
  <c r="S97" i="3"/>
  <c r="P140" i="3"/>
  <c r="S148" i="3"/>
  <c r="P95" i="3"/>
  <c r="S95" i="3"/>
  <c r="M95" i="3"/>
  <c r="Q139" i="3"/>
  <c r="N139" i="3"/>
  <c r="K139" i="3"/>
  <c r="S19" i="3"/>
  <c r="M19" i="3"/>
  <c r="P19" i="3"/>
  <c r="S119" i="3"/>
  <c r="P119" i="3"/>
  <c r="M119" i="3"/>
  <c r="P99" i="3"/>
  <c r="M99" i="3"/>
  <c r="S99" i="3"/>
  <c r="M47" i="3"/>
  <c r="S47" i="3"/>
  <c r="P47" i="3"/>
  <c r="Q143" i="3"/>
  <c r="N143" i="3"/>
  <c r="K143" i="3"/>
  <c r="K45" i="3"/>
  <c r="Q45" i="3"/>
  <c r="N45" i="3"/>
  <c r="O66" i="3"/>
  <c r="H66" i="3"/>
  <c r="L66" i="3"/>
  <c r="R66" i="3"/>
  <c r="J66" i="3"/>
  <c r="N23" i="3"/>
  <c r="Q23" i="3"/>
  <c r="K23" i="3"/>
  <c r="P74" i="3"/>
  <c r="M74" i="3"/>
  <c r="S74" i="3"/>
  <c r="N27" i="3"/>
  <c r="Q27" i="3"/>
  <c r="K27" i="3"/>
  <c r="P27" i="3"/>
  <c r="S27" i="3"/>
  <c r="M27" i="3"/>
  <c r="N117" i="3"/>
  <c r="K117" i="3"/>
  <c r="Q117" i="3"/>
  <c r="P139" i="3"/>
  <c r="M139" i="3"/>
  <c r="S139" i="3"/>
  <c r="Q142" i="3"/>
  <c r="N142" i="3"/>
  <c r="K142" i="3"/>
  <c r="N52" i="3"/>
  <c r="Q52" i="3"/>
  <c r="K52" i="3"/>
  <c r="M26" i="3"/>
  <c r="P26" i="3"/>
  <c r="S26" i="3"/>
  <c r="P143" i="3"/>
  <c r="M143" i="3"/>
  <c r="S143" i="3"/>
  <c r="L71" i="3"/>
  <c r="J71" i="3"/>
  <c r="R71" i="3"/>
  <c r="O71" i="3"/>
  <c r="H71" i="3"/>
  <c r="P124" i="3"/>
  <c r="M124" i="3"/>
  <c r="S124" i="3"/>
  <c r="J70" i="3"/>
  <c r="R70" i="3"/>
  <c r="O70" i="3"/>
  <c r="H70" i="3"/>
  <c r="L70" i="3"/>
  <c r="Q100" i="3"/>
  <c r="N100" i="3"/>
  <c r="K100" i="3"/>
  <c r="M148" i="3"/>
  <c r="Q49" i="3"/>
  <c r="K49" i="3"/>
  <c r="N49" i="3"/>
  <c r="P113" i="3"/>
  <c r="S113" i="3"/>
  <c r="M113" i="3"/>
  <c r="S120" i="3"/>
  <c r="P120" i="3"/>
  <c r="M120" i="3"/>
  <c r="O65" i="3"/>
  <c r="J65" i="3"/>
  <c r="R65" i="3"/>
  <c r="L65" i="3"/>
  <c r="H65" i="3"/>
  <c r="P25" i="3"/>
  <c r="P20" i="3"/>
  <c r="S20" i="3"/>
  <c r="M20" i="3"/>
  <c r="P122" i="3"/>
  <c r="S122" i="3"/>
  <c r="M122" i="3"/>
  <c r="J68" i="3"/>
  <c r="L68" i="3"/>
  <c r="R68" i="3"/>
  <c r="O68" i="3"/>
  <c r="H68" i="3"/>
  <c r="K46" i="3"/>
  <c r="N46" i="3"/>
  <c r="Q46" i="3"/>
  <c r="N95" i="3"/>
  <c r="Q95" i="3"/>
  <c r="K95" i="3"/>
  <c r="K115" i="3"/>
  <c r="Q115" i="3"/>
  <c r="N115" i="3"/>
  <c r="N120" i="3"/>
  <c r="K120" i="3"/>
  <c r="Q120" i="3"/>
  <c r="Q21" i="3"/>
  <c r="K21" i="3"/>
  <c r="N21" i="3"/>
  <c r="P93" i="3"/>
  <c r="S93" i="3"/>
  <c r="M93" i="3"/>
  <c r="Q99" i="3"/>
  <c r="N99" i="3"/>
  <c r="K99" i="3"/>
  <c r="N90" i="3"/>
  <c r="K90" i="3"/>
  <c r="Q90" i="3"/>
  <c r="K121" i="3"/>
  <c r="N121" i="3"/>
  <c r="Q121" i="3"/>
  <c r="P89" i="3"/>
  <c r="S89" i="3"/>
  <c r="M89" i="3"/>
  <c r="W199" i="1"/>
  <c r="O199" i="1"/>
  <c r="H199" i="1"/>
  <c r="N199" i="1" s="1"/>
  <c r="I198" i="3"/>
  <c r="M197" i="1"/>
  <c r="P197" i="1"/>
  <c r="L197" i="3"/>
  <c r="O197" i="3"/>
  <c r="R197" i="3"/>
  <c r="J197" i="3"/>
  <c r="H197" i="3"/>
  <c r="Q196" i="3"/>
  <c r="N196" i="3"/>
  <c r="K196" i="3"/>
  <c r="S196" i="3"/>
  <c r="M196" i="3"/>
  <c r="P196" i="3"/>
  <c r="Q70" i="1"/>
  <c r="K70" i="1"/>
  <c r="S66" i="1"/>
  <c r="M66" i="1"/>
  <c r="K73" i="1"/>
  <c r="Q73" i="1"/>
  <c r="M73" i="1"/>
  <c r="S73" i="1"/>
  <c r="S70" i="1"/>
  <c r="M70" i="1"/>
  <c r="K67" i="1"/>
  <c r="Q67" i="1"/>
  <c r="M68" i="1"/>
  <c r="S68" i="1"/>
  <c r="S67" i="1"/>
  <c r="M67" i="1"/>
  <c r="K69" i="1"/>
  <c r="Q69" i="1"/>
  <c r="Q66" i="1"/>
  <c r="K66" i="1"/>
  <c r="K71" i="1"/>
  <c r="Q71" i="1"/>
  <c r="K72" i="1"/>
  <c r="Q72" i="1"/>
  <c r="M72" i="1"/>
  <c r="S72" i="1"/>
  <c r="S71" i="1"/>
  <c r="M71" i="1"/>
  <c r="M69" i="1"/>
  <c r="S69" i="1"/>
  <c r="K68" i="1"/>
  <c r="Q68" i="1"/>
  <c r="Q198" i="1"/>
  <c r="K198" i="1"/>
  <c r="M198" i="1"/>
  <c r="S198" i="1"/>
  <c r="L199" i="1"/>
  <c r="J199" i="1"/>
  <c r="P199" i="1" s="1"/>
  <c r="R199" i="1"/>
  <c r="Q68" i="3" l="1"/>
  <c r="K68" i="3"/>
  <c r="N68" i="3"/>
  <c r="S71" i="3"/>
  <c r="P71" i="3"/>
  <c r="M71" i="3"/>
  <c r="S70" i="3"/>
  <c r="M70" i="3"/>
  <c r="P70" i="3"/>
  <c r="M68" i="3"/>
  <c r="S68" i="3"/>
  <c r="P68" i="3"/>
  <c r="N65" i="3"/>
  <c r="Q65" i="3"/>
  <c r="K65" i="3"/>
  <c r="Q66" i="3"/>
  <c r="K66" i="3"/>
  <c r="N66" i="3"/>
  <c r="P65" i="3"/>
  <c r="S65" i="3"/>
  <c r="M65" i="3"/>
  <c r="M72" i="3"/>
  <c r="P72" i="3"/>
  <c r="S72" i="3"/>
  <c r="S66" i="3"/>
  <c r="M66" i="3"/>
  <c r="P66" i="3"/>
  <c r="Q70" i="3"/>
  <c r="K70" i="3"/>
  <c r="N70" i="3"/>
  <c r="N67" i="3"/>
  <c r="K67" i="3"/>
  <c r="Q67" i="3"/>
  <c r="P69" i="3"/>
  <c r="M69" i="3"/>
  <c r="S69" i="3"/>
  <c r="N71" i="3"/>
  <c r="Q71" i="3"/>
  <c r="K71" i="3"/>
  <c r="K69" i="3"/>
  <c r="Q69" i="3"/>
  <c r="N69" i="3"/>
  <c r="M67" i="3"/>
  <c r="P67" i="3"/>
  <c r="S67" i="3"/>
  <c r="K72" i="3"/>
  <c r="Q72" i="3"/>
  <c r="N72" i="3"/>
  <c r="W200" i="1"/>
  <c r="I199" i="3"/>
  <c r="H200" i="1"/>
  <c r="N200" i="1" s="1"/>
  <c r="O200" i="1"/>
  <c r="O198" i="3"/>
  <c r="J198" i="3"/>
  <c r="L198" i="3"/>
  <c r="R198" i="3"/>
  <c r="H198" i="3"/>
  <c r="N197" i="3"/>
  <c r="K197" i="3"/>
  <c r="Q197" i="3"/>
  <c r="M197" i="3"/>
  <c r="P197" i="3"/>
  <c r="S197" i="3"/>
  <c r="M199" i="1"/>
  <c r="S199" i="1"/>
  <c r="R200" i="1"/>
  <c r="L200" i="1"/>
  <c r="J200" i="1"/>
  <c r="P200" i="1" s="1"/>
  <c r="K199" i="1"/>
  <c r="Q199" i="1"/>
  <c r="W201" i="1" l="1"/>
  <c r="I200" i="3"/>
  <c r="H201" i="1"/>
  <c r="N201" i="1" s="1"/>
  <c r="O201" i="1"/>
  <c r="K198" i="3"/>
  <c r="N198" i="3"/>
  <c r="Q198" i="3"/>
  <c r="R199" i="3"/>
  <c r="J199" i="3"/>
  <c r="O199" i="3"/>
  <c r="L199" i="3"/>
  <c r="H199" i="3"/>
  <c r="S198" i="3"/>
  <c r="M198" i="3"/>
  <c r="P198" i="3"/>
  <c r="R201" i="1"/>
  <c r="L201" i="1"/>
  <c r="J201" i="1"/>
  <c r="P201" i="1" s="1"/>
  <c r="S200" i="1"/>
  <c r="M200" i="1"/>
  <c r="K200" i="1"/>
  <c r="Q200" i="1"/>
  <c r="W202" i="1" l="1"/>
  <c r="H202" i="1"/>
  <c r="N202" i="1" s="1"/>
  <c r="I201" i="3"/>
  <c r="O202" i="1"/>
  <c r="L200" i="3"/>
  <c r="J200" i="3"/>
  <c r="H200" i="3"/>
  <c r="R200" i="3"/>
  <c r="O200" i="3"/>
  <c r="P199" i="3"/>
  <c r="M199" i="3"/>
  <c r="S199" i="3"/>
  <c r="K199" i="3"/>
  <c r="Q199" i="3"/>
  <c r="N199" i="3"/>
  <c r="L202" i="1"/>
  <c r="J202" i="1"/>
  <c r="P202" i="1" s="1"/>
  <c r="R202" i="1"/>
  <c r="S201" i="1"/>
  <c r="M201" i="1"/>
  <c r="Q201" i="1"/>
  <c r="K201" i="1"/>
  <c r="W203" i="1" l="1"/>
  <c r="O203" i="1"/>
  <c r="I202" i="3"/>
  <c r="H203" i="1"/>
  <c r="N203" i="1" s="1"/>
  <c r="K200" i="3"/>
  <c r="N200" i="3"/>
  <c r="Q200" i="3"/>
  <c r="M200" i="3"/>
  <c r="S200" i="3"/>
  <c r="P200" i="3"/>
  <c r="H201" i="3"/>
  <c r="R201" i="3"/>
  <c r="J201" i="3"/>
  <c r="O201" i="3"/>
  <c r="L201" i="3"/>
  <c r="R203" i="1"/>
  <c r="L203" i="1"/>
  <c r="J203" i="1"/>
  <c r="P203" i="1" s="1"/>
  <c r="K202" i="1"/>
  <c r="Q202" i="1"/>
  <c r="M202" i="1"/>
  <c r="S202" i="1"/>
  <c r="Q201" i="3" l="1"/>
  <c r="K201" i="3"/>
  <c r="N201" i="3"/>
  <c r="P201" i="3"/>
  <c r="M201" i="3"/>
  <c r="S201" i="3"/>
  <c r="H202" i="3"/>
  <c r="J202" i="3"/>
  <c r="R202" i="3"/>
  <c r="O202" i="3"/>
  <c r="L202" i="3"/>
  <c r="K203" i="1"/>
  <c r="Q203" i="1"/>
  <c r="S203" i="1"/>
  <c r="M203" i="1"/>
  <c r="S202" i="3" l="1"/>
  <c r="M202" i="3"/>
  <c r="P202" i="3"/>
  <c r="K202" i="3"/>
  <c r="N202" i="3"/>
  <c r="Q202" i="3"/>
</calcChain>
</file>

<file path=xl/sharedStrings.xml><?xml version="1.0" encoding="utf-8"?>
<sst xmlns="http://schemas.openxmlformats.org/spreadsheetml/2006/main" count="1990" uniqueCount="101">
  <si>
    <t>№</t>
  </si>
  <si>
    <t>Порода древесины</t>
  </si>
  <si>
    <t>Внений вид</t>
  </si>
  <si>
    <t>Возможный профиль</t>
  </si>
  <si>
    <t>Толщина (мм)</t>
  </si>
  <si>
    <t>Ширина (мм)</t>
  </si>
  <si>
    <t>Длина (мм)</t>
  </si>
  <si>
    <t>Ясень (термо)</t>
  </si>
  <si>
    <t>900-3000</t>
  </si>
  <si>
    <t>Стоимость, руб/м3</t>
  </si>
  <si>
    <t>0 сорт (Экстра)</t>
  </si>
  <si>
    <t>0-1 сорт (Прима)</t>
  </si>
  <si>
    <t>AB</t>
  </si>
  <si>
    <t>ДУБ (термо)</t>
  </si>
  <si>
    <t>БЕРЕЗА (термо)</t>
  </si>
  <si>
    <t>КАРАГАЧ (термо)</t>
  </si>
  <si>
    <t>КЛЕН (термо)</t>
  </si>
  <si>
    <t>СОСНА.ЕЛКА (термо)</t>
  </si>
  <si>
    <t>Фасад/Декинг(терраса)/Палубная доска</t>
  </si>
  <si>
    <t>Брусок/Рейка</t>
  </si>
  <si>
    <t>ДУБ(термо)</t>
  </si>
  <si>
    <t>СОСНА.ЕЛЬ (термо)</t>
  </si>
  <si>
    <t>Дополнительные размеры + 10% к цене</t>
  </si>
  <si>
    <t>ПАРКЕТ САДОВЫЙ</t>
  </si>
  <si>
    <t>300/600/900</t>
  </si>
  <si>
    <t>МЕБЕЛЬНЫЙ ЩИТ ТЕРМО</t>
  </si>
  <si>
    <t>BB</t>
  </si>
  <si>
    <t>BC</t>
  </si>
  <si>
    <t>CC</t>
  </si>
  <si>
    <t>до 1000</t>
  </si>
  <si>
    <t>до 3000</t>
  </si>
  <si>
    <t>до 1200</t>
  </si>
  <si>
    <t>до 6000</t>
  </si>
  <si>
    <t>Finger Joint - Сращенный</t>
  </si>
  <si>
    <t>Дуб (термо)</t>
  </si>
  <si>
    <t>СОСНА (термо)</t>
  </si>
  <si>
    <t>SOLID - Цельноламельный</t>
  </si>
  <si>
    <t>от 900-1500</t>
  </si>
  <si>
    <t>от 1600-2000</t>
  </si>
  <si>
    <t>от 2100-2500</t>
  </si>
  <si>
    <t>от 2600-3000</t>
  </si>
  <si>
    <t>Клен (термо)</t>
  </si>
  <si>
    <t>Береза (термо)</t>
  </si>
  <si>
    <t>Сосна (термо)</t>
  </si>
  <si>
    <t>Производство мебельного щита из дуба</t>
  </si>
  <si>
    <t>Наименование</t>
  </si>
  <si>
    <t>Древесина</t>
  </si>
  <si>
    <t>Сорт</t>
  </si>
  <si>
    <t>Тип</t>
  </si>
  <si>
    <t>толщ. мм.</t>
  </si>
  <si>
    <t>ширина,м</t>
  </si>
  <si>
    <t xml:space="preserve"> длина м.п.</t>
  </si>
  <si>
    <t>Мебельный щит</t>
  </si>
  <si>
    <t>Дуб</t>
  </si>
  <si>
    <t>ЦЛ</t>
  </si>
  <si>
    <t>600, 900</t>
  </si>
  <si>
    <t>1-1,5</t>
  </si>
  <si>
    <t>1,6-2</t>
  </si>
  <si>
    <t>2,1-2,5</t>
  </si>
  <si>
    <t>2,6-3</t>
  </si>
  <si>
    <t>АС</t>
  </si>
  <si>
    <t>ВВ</t>
  </si>
  <si>
    <t>СС</t>
  </si>
  <si>
    <t>СР</t>
  </si>
  <si>
    <t>2.5, 3, 4, 4.2</t>
  </si>
  <si>
    <t>AC</t>
  </si>
  <si>
    <t>DE</t>
  </si>
  <si>
    <t>300, 600, 900, 1200</t>
  </si>
  <si>
    <t>600, 900, 1200</t>
  </si>
  <si>
    <t>ТЕТИВА</t>
  </si>
  <si>
    <t>300, 400</t>
  </si>
  <si>
    <t>3, 4</t>
  </si>
  <si>
    <t>ВС</t>
  </si>
  <si>
    <t>Розница</t>
  </si>
  <si>
    <t>Малый опт (от 300 000)</t>
  </si>
  <si>
    <t>Опт (от 750 000)</t>
  </si>
  <si>
    <t>цена за м3</t>
  </si>
  <si>
    <t>цена за м2</t>
  </si>
  <si>
    <t>РАСЧЕТ</t>
  </si>
  <si>
    <t>толщина</t>
  </si>
  <si>
    <t>ширина</t>
  </si>
  <si>
    <t>длина</t>
  </si>
  <si>
    <t>шт</t>
  </si>
  <si>
    <t>м2</t>
  </si>
  <si>
    <t>м3</t>
  </si>
  <si>
    <t>КРУПНЫЙ ОПТ (от 50м3)  - 50% от прайса розн.</t>
  </si>
  <si>
    <t>РОЗНИЦА ЗА М3 (до 3 м3)</t>
  </si>
  <si>
    <t>ОПТОВЫЙ (10% от прайса роз.) (от 3м3 - 20м3)</t>
  </si>
  <si>
    <t>ДИЛЕРСКИЙ ( до 30% от прайса роз)</t>
  </si>
  <si>
    <t>ДИЛЕРСКИЙ (до 30% от прайса розн.)</t>
  </si>
  <si>
    <t>Дополнительные размеры + 15% к цене</t>
  </si>
  <si>
    <t>Стоимость, Euro/м3</t>
  </si>
  <si>
    <t>ДИЛЕРСКИЙ (до 20% от прайса розн.)</t>
  </si>
  <si>
    <t>СПЕЦИАЛЬНЫЙ ПРАЙС</t>
  </si>
  <si>
    <t>Максимальная скидка после 1 года работы*</t>
  </si>
  <si>
    <t>БАЗОВЫЙ ПРАЙС</t>
  </si>
  <si>
    <t>При заказах от 3м3&gt;</t>
  </si>
  <si>
    <t>Только при постоянных отгрузках в месяц (50-&gt;m3)</t>
  </si>
  <si>
    <t>Скидка после 6 месяцев работы.*</t>
  </si>
  <si>
    <t>Прайс действует до 31.05.2023</t>
  </si>
  <si>
    <t xml:space="preserve">Цены указаны без НДС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</si>
</sst>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2"/>
      <color theme="1"/>
      <name val="Calibri"/>
      <family val="2"/>
      <charset val="204"/>
      <scheme val="minor"/>
    </font>
    <font>
      <b/>
      <sz val="12"/>
      <color rgb="FFFA7D00"/>
      <name val="Calibri"/>
      <family val="2"/>
      <charset val="204"/>
      <scheme val="minor"/>
    </font>
    <font>
      <b/>
      <sz val="12"/>
      <color theme="0"/>
      <name val="Calibri"/>
      <family val="2"/>
      <charset val="204"/>
      <scheme val="minor"/>
    </font>
    <font>
      <sz val="12"/>
      <color theme="0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8"/>
      <name val="Calibri"/>
      <family val="2"/>
      <charset val="204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Arial"/>
      <family val="2"/>
    </font>
    <font>
      <sz val="11"/>
      <color indexed="8"/>
      <name val="Calibri"/>
      <family val="2"/>
      <charset val="204"/>
    </font>
    <font>
      <b/>
      <i/>
      <sz val="12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4"/>
      <color theme="0"/>
      <name val="Calibri"/>
      <family val="2"/>
      <scheme val="minor"/>
    </font>
    <font>
      <b/>
      <sz val="14"/>
      <color rgb="FFFA7D00"/>
      <name val="Calibri"/>
      <family val="2"/>
      <charset val="204"/>
      <scheme val="minor"/>
    </font>
    <font>
      <b/>
      <i/>
      <sz val="14"/>
      <color theme="1"/>
      <name val="Times New Roman"/>
      <family val="1"/>
      <charset val="204"/>
    </font>
    <font>
      <b/>
      <sz val="10"/>
      <color indexed="8"/>
      <name val="Times New Roman"/>
      <family val="1"/>
    </font>
    <font>
      <sz val="10"/>
      <color indexed="8"/>
      <name val="Times New Roman"/>
      <family val="1"/>
    </font>
    <font>
      <b/>
      <sz val="10"/>
      <color theme="1"/>
      <name val="Times New Roman"/>
      <family val="1"/>
    </font>
    <font>
      <sz val="12"/>
      <color theme="0"/>
      <name val="Arial"/>
      <family val="2"/>
    </font>
    <font>
      <b/>
      <sz val="12"/>
      <color theme="0"/>
      <name val="Arial"/>
      <family val="2"/>
    </font>
    <font>
      <sz val="12"/>
      <color rgb="FFFF0000"/>
      <name val="Calibri"/>
      <family val="2"/>
      <charset val="204"/>
      <scheme val="minor"/>
    </font>
    <font>
      <i/>
      <sz val="12"/>
      <color rgb="FF7F7F7F"/>
      <name val="Calibri"/>
      <family val="2"/>
      <charset val="204"/>
      <scheme val="minor"/>
    </font>
    <font>
      <b/>
      <i/>
      <sz val="12"/>
      <color rgb="FF7F7F7F"/>
      <name val="Calibri"/>
      <family val="2"/>
      <scheme val="minor"/>
    </font>
  </fonts>
  <fills count="44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8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4" tint="0.79998168889431442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59999389629810485"/>
        <bgColor theme="4" tint="0.79998168889431442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59999389629810485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49"/>
      </patternFill>
    </fill>
    <fill>
      <patternFill patternType="solid">
        <fgColor theme="9" tint="0.79998168889431442"/>
        <bgColor indexed="49"/>
      </patternFill>
    </fill>
    <fill>
      <patternFill patternType="solid">
        <fgColor theme="7" tint="0.79998168889431442"/>
        <bgColor indexed="49"/>
      </patternFill>
    </fill>
    <fill>
      <patternFill patternType="solid">
        <fgColor theme="7" tint="0.59999389629810485"/>
        <bgColor indexed="42"/>
      </patternFill>
    </fill>
    <fill>
      <patternFill patternType="solid">
        <fgColor theme="7" tint="0.59999389629810485"/>
        <bgColor indexed="55"/>
      </patternFill>
    </fill>
    <fill>
      <patternFill patternType="solid">
        <fgColor theme="0" tint="-0.249977111117893"/>
        <bgColor indexed="13"/>
      </patternFill>
    </fill>
    <fill>
      <patternFill patternType="solid">
        <fgColor theme="9" tint="0.59999389629810485"/>
        <bgColor indexed="22"/>
      </patternFill>
    </fill>
    <fill>
      <patternFill patternType="solid">
        <fgColor theme="9" tint="0.79998168889431442"/>
        <bgColor indexed="22"/>
      </patternFill>
    </fill>
    <fill>
      <patternFill patternType="solid">
        <fgColor theme="7" tint="0.79998168889431442"/>
        <bgColor indexed="22"/>
      </patternFill>
    </fill>
    <fill>
      <patternFill patternType="solid">
        <fgColor theme="7" tint="0.59999389629810485"/>
        <bgColor indexed="45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9" tint="0.59999389629810485"/>
        <bgColor indexed="24"/>
      </patternFill>
    </fill>
    <fill>
      <patternFill patternType="solid">
        <fgColor theme="9" tint="0.79998168889431442"/>
        <bgColor indexed="24"/>
      </patternFill>
    </fill>
    <fill>
      <patternFill patternType="solid">
        <fgColor theme="7" tint="0.79998168889431442"/>
        <bgColor indexed="24"/>
      </patternFill>
    </fill>
    <fill>
      <patternFill patternType="solid">
        <fgColor theme="7" tint="0.59999389629810485"/>
        <bgColor indexed="22"/>
      </patternFill>
    </fill>
    <fill>
      <patternFill patternType="solid">
        <fgColor theme="0" tint="-0.14999847407452621"/>
        <bgColor indexed="29"/>
      </patternFill>
    </fill>
    <fill>
      <patternFill patternType="solid">
        <fgColor theme="8" tint="0.59999389629810485"/>
        <bgColor indexed="29"/>
      </patternFill>
    </fill>
    <fill>
      <patternFill patternType="solid">
        <fgColor theme="8" tint="0.59999389629810485"/>
        <bgColor indexed="2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7"/>
        <bgColor indexed="64"/>
      </patternFill>
    </fill>
    <fill>
      <patternFill patternType="solid">
        <fgColor theme="7"/>
        <bgColor theme="4" tint="0.79998168889431442"/>
      </patternFill>
    </fill>
  </fills>
  <borders count="26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B2B2B2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rgb="FFB2B2B2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7">
    <xf numFmtId="0" fontId="0" fillId="0" borderId="0"/>
    <xf numFmtId="0" fontId="1" fillId="2" borderId="1" applyNumberFormat="0" applyAlignment="0" applyProtection="0"/>
    <xf numFmtId="0" fontId="2" fillId="3" borderId="2" applyNumberFormat="0" applyAlignment="0" applyProtection="0"/>
    <xf numFmtId="0" fontId="3" fillId="4" borderId="0" applyNumberFormat="0" applyBorder="0" applyAlignment="0" applyProtection="0"/>
    <xf numFmtId="0" fontId="10" fillId="0" borderId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</cellStyleXfs>
  <cellXfs count="1013">
    <xf numFmtId="0" fontId="0" fillId="0" borderId="0" xfId="0"/>
    <xf numFmtId="0" fontId="4" fillId="0" borderId="0" xfId="0" applyFont="1"/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center" vertical="center"/>
    </xf>
    <xf numFmtId="0" fontId="6" fillId="0" borderId="3" xfId="0" applyFont="1" applyBorder="1"/>
    <xf numFmtId="0" fontId="6" fillId="0" borderId="3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6" fillId="0" borderId="10" xfId="0" applyFont="1" applyBorder="1"/>
    <xf numFmtId="0" fontId="6" fillId="0" borderId="12" xfId="0" applyFont="1" applyBorder="1"/>
    <xf numFmtId="0" fontId="6" fillId="0" borderId="13" xfId="0" applyFont="1" applyBorder="1"/>
    <xf numFmtId="0" fontId="6" fillId="0" borderId="18" xfId="0" applyFont="1" applyBorder="1"/>
    <xf numFmtId="0" fontId="5" fillId="0" borderId="19" xfId="0" applyFont="1" applyBorder="1"/>
    <xf numFmtId="0" fontId="5" fillId="0" borderId="20" xfId="0" applyFont="1" applyBorder="1"/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6" fillId="0" borderId="4" xfId="0" applyFont="1" applyBorder="1"/>
    <xf numFmtId="0" fontId="6" fillId="0" borderId="4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25" xfId="0" applyFont="1" applyBorder="1"/>
    <xf numFmtId="0" fontId="6" fillId="0" borderId="26" xfId="0" applyFont="1" applyBorder="1"/>
    <xf numFmtId="0" fontId="6" fillId="0" borderId="26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4" fontId="6" fillId="0" borderId="0" xfId="0" applyNumberFormat="1" applyFont="1" applyAlignment="1">
      <alignment horizontal="center"/>
    </xf>
    <xf numFmtId="3" fontId="6" fillId="0" borderId="0" xfId="0" applyNumberFormat="1" applyFont="1" applyAlignment="1">
      <alignment horizontal="center" vertical="center"/>
    </xf>
    <xf numFmtId="3" fontId="5" fillId="0" borderId="19" xfId="0" applyNumberFormat="1" applyFont="1" applyBorder="1" applyAlignment="1">
      <alignment horizontal="center" vertical="center"/>
    </xf>
    <xf numFmtId="3" fontId="5" fillId="0" borderId="20" xfId="0" applyNumberFormat="1" applyFont="1" applyBorder="1" applyAlignment="1">
      <alignment horizontal="center" vertical="center"/>
    </xf>
    <xf numFmtId="3" fontId="5" fillId="0" borderId="22" xfId="0" applyNumberFormat="1" applyFont="1" applyBorder="1" applyAlignment="1">
      <alignment horizontal="center" vertical="center"/>
    </xf>
    <xf numFmtId="0" fontId="6" fillId="0" borderId="29" xfId="0" applyFont="1" applyBorder="1"/>
    <xf numFmtId="0" fontId="6" fillId="0" borderId="30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3" fontId="6" fillId="13" borderId="25" xfId="0" applyNumberFormat="1" applyFont="1" applyFill="1" applyBorder="1" applyAlignment="1">
      <alignment horizontal="center"/>
    </xf>
    <xf numFmtId="3" fontId="6" fillId="13" borderId="6" xfId="0" applyNumberFormat="1" applyFont="1" applyFill="1" applyBorder="1" applyAlignment="1">
      <alignment horizontal="center"/>
    </xf>
    <xf numFmtId="3" fontId="6" fillId="13" borderId="12" xfId="0" applyNumberFormat="1" applyFont="1" applyFill="1" applyBorder="1" applyAlignment="1">
      <alignment horizontal="center"/>
    </xf>
    <xf numFmtId="3" fontId="6" fillId="13" borderId="28" xfId="0" applyNumberFormat="1" applyFont="1" applyFill="1" applyBorder="1" applyAlignment="1">
      <alignment horizontal="center"/>
    </xf>
    <xf numFmtId="3" fontId="6" fillId="13" borderId="18" xfId="0" applyNumberFormat="1" applyFont="1" applyFill="1" applyBorder="1" applyAlignment="1">
      <alignment horizontal="center"/>
    </xf>
    <xf numFmtId="3" fontId="6" fillId="13" borderId="11" xfId="0" applyNumberFormat="1" applyFont="1" applyFill="1" applyBorder="1" applyAlignment="1">
      <alignment horizontal="center"/>
    </xf>
    <xf numFmtId="3" fontId="6" fillId="7" borderId="25" xfId="0" applyNumberFormat="1" applyFont="1" applyFill="1" applyBorder="1" applyAlignment="1">
      <alignment horizontal="center" vertical="center"/>
    </xf>
    <xf numFmtId="3" fontId="6" fillId="7" borderId="10" xfId="0" applyNumberFormat="1" applyFont="1" applyFill="1" applyBorder="1" applyAlignment="1">
      <alignment horizontal="center" vertical="center"/>
    </xf>
    <xf numFmtId="3" fontId="6" fillId="7" borderId="3" xfId="0" applyNumberFormat="1" applyFont="1" applyFill="1" applyBorder="1" applyAlignment="1">
      <alignment horizontal="center" vertical="center"/>
    </xf>
    <xf numFmtId="3" fontId="6" fillId="7" borderId="6" xfId="0" applyNumberFormat="1" applyFont="1" applyFill="1" applyBorder="1" applyAlignment="1">
      <alignment horizontal="center" vertical="center"/>
    </xf>
    <xf numFmtId="3" fontId="6" fillId="7" borderId="12" xfId="0" applyNumberFormat="1" applyFont="1" applyFill="1" applyBorder="1" applyAlignment="1">
      <alignment horizontal="center" vertical="center"/>
    </xf>
    <xf numFmtId="3" fontId="6" fillId="7" borderId="13" xfId="0" applyNumberFormat="1" applyFont="1" applyFill="1" applyBorder="1" applyAlignment="1">
      <alignment horizontal="center" vertical="center"/>
    </xf>
    <xf numFmtId="3" fontId="6" fillId="7" borderId="28" xfId="0" applyNumberFormat="1" applyFont="1" applyFill="1" applyBorder="1" applyAlignment="1">
      <alignment horizontal="center" vertical="center"/>
    </xf>
    <xf numFmtId="3" fontId="6" fillId="7" borderId="11" xfId="0" applyNumberFormat="1" applyFont="1" applyFill="1" applyBorder="1" applyAlignment="1">
      <alignment horizontal="center" vertical="center"/>
    </xf>
    <xf numFmtId="3" fontId="6" fillId="15" borderId="25" xfId="0" applyNumberFormat="1" applyFont="1" applyFill="1" applyBorder="1" applyAlignment="1">
      <alignment horizontal="center" vertical="center"/>
    </xf>
    <xf numFmtId="3" fontId="6" fillId="15" borderId="3" xfId="0" applyNumberFormat="1" applyFont="1" applyFill="1" applyBorder="1" applyAlignment="1">
      <alignment horizontal="center" vertical="center"/>
    </xf>
    <xf numFmtId="3" fontId="6" fillId="15" borderId="11" xfId="0" applyNumberFormat="1" applyFont="1" applyFill="1" applyBorder="1" applyAlignment="1">
      <alignment horizontal="center" vertical="center"/>
    </xf>
    <xf numFmtId="3" fontId="6" fillId="15" borderId="12" xfId="0" applyNumberFormat="1" applyFont="1" applyFill="1" applyBorder="1" applyAlignment="1">
      <alignment horizontal="center" vertical="center"/>
    </xf>
    <xf numFmtId="3" fontId="6" fillId="15" borderId="13" xfId="0" applyNumberFormat="1" applyFont="1" applyFill="1" applyBorder="1" applyAlignment="1">
      <alignment horizontal="center" vertical="center"/>
    </xf>
    <xf numFmtId="3" fontId="6" fillId="15" borderId="14" xfId="0" applyNumberFormat="1" applyFont="1" applyFill="1" applyBorder="1" applyAlignment="1">
      <alignment horizontal="center" vertical="center"/>
    </xf>
    <xf numFmtId="3" fontId="6" fillId="15" borderId="47" xfId="0" applyNumberFormat="1" applyFont="1" applyFill="1" applyBorder="1" applyAlignment="1">
      <alignment horizontal="center" vertical="center"/>
    </xf>
    <xf numFmtId="3" fontId="6" fillId="15" borderId="25" xfId="0" applyNumberFormat="1" applyFont="1" applyFill="1" applyBorder="1" applyAlignment="1">
      <alignment horizontal="center"/>
    </xf>
    <xf numFmtId="3" fontId="6" fillId="15" borderId="10" xfId="0" applyNumberFormat="1" applyFont="1" applyFill="1" applyBorder="1" applyAlignment="1">
      <alignment horizontal="center"/>
    </xf>
    <xf numFmtId="3" fontId="6" fillId="15" borderId="3" xfId="0" applyNumberFormat="1" applyFont="1" applyFill="1" applyBorder="1" applyAlignment="1">
      <alignment horizontal="center"/>
    </xf>
    <xf numFmtId="3" fontId="6" fillId="15" borderId="11" xfId="0" applyNumberFormat="1" applyFont="1" applyFill="1" applyBorder="1" applyAlignment="1">
      <alignment horizontal="center"/>
    </xf>
    <xf numFmtId="3" fontId="6" fillId="16" borderId="11" xfId="0" applyNumberFormat="1" applyFont="1" applyFill="1" applyBorder="1" applyAlignment="1">
      <alignment horizontal="center"/>
    </xf>
    <xf numFmtId="3" fontId="6" fillId="13" borderId="50" xfId="0" applyNumberFormat="1" applyFont="1" applyFill="1" applyBorder="1" applyAlignment="1">
      <alignment horizontal="center"/>
    </xf>
    <xf numFmtId="0" fontId="11" fillId="18" borderId="25" xfId="4" applyFont="1" applyFill="1" applyBorder="1" applyAlignment="1">
      <alignment horizontal="center" vertical="center" wrapText="1" shrinkToFit="1"/>
    </xf>
    <xf numFmtId="0" fontId="12" fillId="18" borderId="12" xfId="4" applyFont="1" applyFill="1" applyBorder="1" applyAlignment="1">
      <alignment horizontal="center" vertical="center" wrapText="1" shrinkToFit="1"/>
    </xf>
    <xf numFmtId="0" fontId="11" fillId="18" borderId="18" xfId="4" applyFont="1" applyFill="1" applyBorder="1" applyAlignment="1">
      <alignment horizontal="center" vertical="center" wrapText="1" shrinkToFit="1"/>
    </xf>
    <xf numFmtId="0" fontId="11" fillId="18" borderId="56" xfId="4" applyFont="1" applyFill="1" applyBorder="1" applyAlignment="1">
      <alignment horizontal="center" vertical="center" wrapText="1" shrinkToFit="1"/>
    </xf>
    <xf numFmtId="0" fontId="12" fillId="18" borderId="50" xfId="4" applyFont="1" applyFill="1" applyBorder="1" applyAlignment="1">
      <alignment horizontal="center" vertical="center" wrapText="1" shrinkToFit="1"/>
    </xf>
    <xf numFmtId="0" fontId="11" fillId="19" borderId="25" xfId="4" applyFont="1" applyFill="1" applyBorder="1" applyAlignment="1">
      <alignment horizontal="center" vertical="center" wrapText="1" shrinkToFit="1"/>
    </xf>
    <xf numFmtId="0" fontId="12" fillId="19" borderId="12" xfId="4" applyFont="1" applyFill="1" applyBorder="1" applyAlignment="1">
      <alignment horizontal="center" vertical="center" wrapText="1" shrinkToFit="1"/>
    </xf>
    <xf numFmtId="0" fontId="11" fillId="20" borderId="44" xfId="4" applyFont="1" applyFill="1" applyBorder="1" applyAlignment="1">
      <alignment horizontal="center" vertical="center" wrapText="1" shrinkToFit="1"/>
    </xf>
    <xf numFmtId="0" fontId="11" fillId="20" borderId="45" xfId="4" applyFont="1" applyFill="1" applyBorder="1" applyAlignment="1">
      <alignment horizontal="center" vertical="center" wrapText="1" shrinkToFit="1"/>
    </xf>
    <xf numFmtId="0" fontId="12" fillId="20" borderId="46" xfId="4" applyFont="1" applyFill="1" applyBorder="1" applyAlignment="1">
      <alignment horizontal="center" vertical="center" wrapText="1" shrinkToFit="1"/>
    </xf>
    <xf numFmtId="0" fontId="11" fillId="21" borderId="45" xfId="4" applyFont="1" applyFill="1" applyBorder="1" applyAlignment="1">
      <alignment horizontal="center" vertical="center" wrapText="1"/>
    </xf>
    <xf numFmtId="0" fontId="12" fillId="21" borderId="46" xfId="4" applyFont="1" applyFill="1" applyBorder="1" applyAlignment="1">
      <alignment horizontal="center" vertical="center" wrapText="1"/>
    </xf>
    <xf numFmtId="0" fontId="12" fillId="21" borderId="58" xfId="4" applyFont="1" applyFill="1" applyBorder="1" applyAlignment="1">
      <alignment horizontal="center" vertical="center" wrapText="1" shrinkToFit="1"/>
    </xf>
    <xf numFmtId="0" fontId="12" fillId="21" borderId="59" xfId="4" applyFont="1" applyFill="1" applyBorder="1" applyAlignment="1">
      <alignment horizontal="center" vertical="center" wrapText="1" shrinkToFit="1"/>
    </xf>
    <xf numFmtId="0" fontId="12" fillId="22" borderId="60" xfId="4" applyFont="1" applyFill="1" applyBorder="1" applyAlignment="1">
      <alignment horizontal="center" vertical="center" wrapText="1" shrinkToFit="1"/>
    </xf>
    <xf numFmtId="0" fontId="12" fillId="23" borderId="58" xfId="4" applyFont="1" applyFill="1" applyBorder="1" applyAlignment="1">
      <alignment horizontal="center" vertical="center" wrapText="1" shrinkToFit="1"/>
    </xf>
    <xf numFmtId="0" fontId="12" fillId="23" borderId="59" xfId="4" applyFont="1" applyFill="1" applyBorder="1" applyAlignment="1">
      <alignment horizontal="center" vertical="center" wrapText="1" shrinkToFit="1"/>
    </xf>
    <xf numFmtId="0" fontId="12" fillId="23" borderId="60" xfId="4" applyFont="1" applyFill="1" applyBorder="1" applyAlignment="1">
      <alignment horizontal="center" vertical="center" wrapText="1" shrinkToFit="1"/>
    </xf>
    <xf numFmtId="0" fontId="11" fillId="23" borderId="45" xfId="4" applyFont="1" applyFill="1" applyBorder="1" applyAlignment="1">
      <alignment horizontal="center" vertical="center" wrapText="1" shrinkToFit="1"/>
    </xf>
    <xf numFmtId="0" fontId="12" fillId="23" borderId="46" xfId="4" applyFont="1" applyFill="1" applyBorder="1" applyAlignment="1">
      <alignment horizontal="center" vertical="center" wrapText="1" shrinkToFit="1"/>
    </xf>
    <xf numFmtId="0" fontId="12" fillId="23" borderId="64" xfId="4" applyFont="1" applyFill="1" applyBorder="1" applyAlignment="1">
      <alignment horizontal="center" vertical="center" wrapText="1" shrinkToFit="1"/>
    </xf>
    <xf numFmtId="0" fontId="12" fillId="23" borderId="65" xfId="4" applyFont="1" applyFill="1" applyBorder="1" applyAlignment="1">
      <alignment horizontal="center" vertical="center" wrapText="1" shrinkToFit="1"/>
    </xf>
    <xf numFmtId="0" fontId="12" fillId="23" borderId="67" xfId="4" applyFont="1" applyFill="1" applyBorder="1" applyAlignment="1">
      <alignment horizontal="center" vertical="center" wrapText="1" shrinkToFit="1"/>
    </xf>
    <xf numFmtId="0" fontId="12" fillId="23" borderId="68" xfId="4" applyFont="1" applyFill="1" applyBorder="1" applyAlignment="1">
      <alignment horizontal="center" vertical="center" wrapText="1" shrinkToFit="1"/>
    </xf>
    <xf numFmtId="0" fontId="12" fillId="23" borderId="69" xfId="4" applyFont="1" applyFill="1" applyBorder="1" applyAlignment="1">
      <alignment horizontal="center" vertical="center" wrapText="1" shrinkToFit="1"/>
    </xf>
    <xf numFmtId="0" fontId="12" fillId="23" borderId="70" xfId="4" applyFont="1" applyFill="1" applyBorder="1" applyAlignment="1">
      <alignment horizontal="center" vertical="center" wrapText="1" shrinkToFit="1"/>
    </xf>
    <xf numFmtId="0" fontId="11" fillId="24" borderId="45" xfId="4" applyFont="1" applyFill="1" applyBorder="1" applyAlignment="1">
      <alignment horizontal="center" vertical="center" wrapText="1" shrinkToFit="1"/>
    </xf>
    <xf numFmtId="0" fontId="13" fillId="28" borderId="67" xfId="4" applyFont="1" applyFill="1" applyBorder="1" applyAlignment="1">
      <alignment horizontal="center" vertical="center" wrapText="1" shrinkToFit="1"/>
    </xf>
    <xf numFmtId="0" fontId="13" fillId="28" borderId="46" xfId="4" applyFont="1" applyFill="1" applyBorder="1" applyAlignment="1">
      <alignment horizontal="center" vertical="center" wrapText="1" shrinkToFit="1"/>
    </xf>
    <xf numFmtId="0" fontId="11" fillId="18" borderId="45" xfId="4" applyFont="1" applyFill="1" applyBorder="1" applyAlignment="1">
      <alignment horizontal="center" vertical="center" wrapText="1" shrinkToFit="1"/>
    </xf>
    <xf numFmtId="0" fontId="12" fillId="18" borderId="65" xfId="4" applyFont="1" applyFill="1" applyBorder="1" applyAlignment="1">
      <alignment horizontal="center" vertical="center" wrapText="1" shrinkToFit="1"/>
    </xf>
    <xf numFmtId="0" fontId="12" fillId="18" borderId="66" xfId="4" applyFont="1" applyFill="1" applyBorder="1" applyAlignment="1">
      <alignment horizontal="center" vertical="center" wrapText="1" shrinkToFit="1"/>
    </xf>
    <xf numFmtId="0" fontId="12" fillId="18" borderId="67" xfId="4" applyFont="1" applyFill="1" applyBorder="1" applyAlignment="1">
      <alignment horizontal="center" vertical="center" wrapText="1" shrinkToFit="1"/>
    </xf>
    <xf numFmtId="0" fontId="12" fillId="18" borderId="46" xfId="4" applyFont="1" applyFill="1" applyBorder="1" applyAlignment="1">
      <alignment horizontal="center" vertical="center" wrapText="1" shrinkToFit="1"/>
    </xf>
    <xf numFmtId="0" fontId="12" fillId="18" borderId="68" xfId="4" applyFont="1" applyFill="1" applyBorder="1" applyAlignment="1">
      <alignment horizontal="center" vertical="center" wrapText="1" shrinkToFit="1"/>
    </xf>
    <xf numFmtId="0" fontId="12" fillId="18" borderId="69" xfId="4" applyFont="1" applyFill="1" applyBorder="1" applyAlignment="1">
      <alignment horizontal="center" vertical="center" wrapText="1" shrinkToFit="1"/>
    </xf>
    <xf numFmtId="0" fontId="12" fillId="18" borderId="70" xfId="4" applyFont="1" applyFill="1" applyBorder="1" applyAlignment="1">
      <alignment horizontal="center" vertical="center" wrapText="1" shrinkToFit="1"/>
    </xf>
    <xf numFmtId="0" fontId="12" fillId="18" borderId="71" xfId="4" applyFont="1" applyFill="1" applyBorder="1" applyAlignment="1">
      <alignment horizontal="center" vertical="center" wrapText="1" shrinkToFit="1"/>
    </xf>
    <xf numFmtId="0" fontId="12" fillId="18" borderId="59" xfId="4" applyFont="1" applyFill="1" applyBorder="1" applyAlignment="1">
      <alignment horizontal="center" vertical="center" wrapText="1" shrinkToFit="1"/>
    </xf>
    <xf numFmtId="0" fontId="12" fillId="18" borderId="60" xfId="4" applyFont="1" applyFill="1" applyBorder="1" applyAlignment="1">
      <alignment horizontal="center" vertical="center" wrapText="1" shrinkToFit="1"/>
    </xf>
    <xf numFmtId="0" fontId="12" fillId="18" borderId="63" xfId="4" applyFont="1" applyFill="1" applyBorder="1" applyAlignment="1">
      <alignment horizontal="center" vertical="center" wrapText="1" shrinkToFit="1"/>
    </xf>
    <xf numFmtId="0" fontId="11" fillId="19" borderId="45" xfId="4" applyFont="1" applyFill="1" applyBorder="1" applyAlignment="1">
      <alignment horizontal="center" vertical="center" wrapText="1" shrinkToFit="1"/>
    </xf>
    <xf numFmtId="0" fontId="12" fillId="19" borderId="65" xfId="4" applyFont="1" applyFill="1" applyBorder="1" applyAlignment="1">
      <alignment horizontal="center" vertical="center" wrapText="1" shrinkToFit="1"/>
    </xf>
    <xf numFmtId="0" fontId="12" fillId="19" borderId="59" xfId="4" applyFont="1" applyFill="1" applyBorder="1" applyAlignment="1">
      <alignment horizontal="center" vertical="center" wrapText="1" shrinkToFit="1"/>
    </xf>
    <xf numFmtId="0" fontId="12" fillId="19" borderId="60" xfId="4" applyFont="1" applyFill="1" applyBorder="1" applyAlignment="1">
      <alignment horizontal="center" vertical="center" wrapText="1" shrinkToFit="1"/>
    </xf>
    <xf numFmtId="0" fontId="12" fillId="19" borderId="46" xfId="4" applyFont="1" applyFill="1" applyBorder="1" applyAlignment="1">
      <alignment horizontal="center" vertical="center" wrapText="1" shrinkToFit="1"/>
    </xf>
    <xf numFmtId="0" fontId="12" fillId="19" borderId="69" xfId="4" applyFont="1" applyFill="1" applyBorder="1" applyAlignment="1">
      <alignment horizontal="center" vertical="center" wrapText="1" shrinkToFit="1"/>
    </xf>
    <xf numFmtId="0" fontId="12" fillId="19" borderId="70" xfId="4" applyFont="1" applyFill="1" applyBorder="1" applyAlignment="1">
      <alignment horizontal="center" vertical="center" wrapText="1" shrinkToFit="1"/>
    </xf>
    <xf numFmtId="0" fontId="12" fillId="19" borderId="71" xfId="4" applyFont="1" applyFill="1" applyBorder="1" applyAlignment="1">
      <alignment horizontal="center" vertical="center" wrapText="1" shrinkToFit="1"/>
    </xf>
    <xf numFmtId="0" fontId="12" fillId="20" borderId="65" xfId="4" applyFont="1" applyFill="1" applyBorder="1" applyAlignment="1">
      <alignment horizontal="center" vertical="center" wrapText="1" shrinkToFit="1"/>
    </xf>
    <xf numFmtId="0" fontId="12" fillId="20" borderId="58" xfId="4" applyFont="1" applyFill="1" applyBorder="1" applyAlignment="1">
      <alignment horizontal="center" vertical="center" wrapText="1" shrinkToFit="1"/>
    </xf>
    <xf numFmtId="0" fontId="12" fillId="20" borderId="59" xfId="4" applyFont="1" applyFill="1" applyBorder="1" applyAlignment="1">
      <alignment horizontal="center" vertical="center" wrapText="1" shrinkToFit="1"/>
    </xf>
    <xf numFmtId="0" fontId="12" fillId="20" borderId="60" xfId="4" applyFont="1" applyFill="1" applyBorder="1" applyAlignment="1">
      <alignment horizontal="center" vertical="center" wrapText="1" shrinkToFit="1"/>
    </xf>
    <xf numFmtId="0" fontId="12" fillId="20" borderId="67" xfId="4" applyFont="1" applyFill="1" applyBorder="1" applyAlignment="1">
      <alignment horizontal="center" vertical="center" wrapText="1" shrinkToFit="1"/>
    </xf>
    <xf numFmtId="0" fontId="12" fillId="20" borderId="68" xfId="4" applyFont="1" applyFill="1" applyBorder="1" applyAlignment="1">
      <alignment horizontal="center" vertical="center" wrapText="1" shrinkToFit="1"/>
    </xf>
    <xf numFmtId="0" fontId="12" fillId="20" borderId="69" xfId="4" applyFont="1" applyFill="1" applyBorder="1" applyAlignment="1">
      <alignment horizontal="center" vertical="center" wrapText="1" shrinkToFit="1"/>
    </xf>
    <xf numFmtId="0" fontId="12" fillId="20" borderId="70" xfId="4" applyFont="1" applyFill="1" applyBorder="1" applyAlignment="1">
      <alignment horizontal="center" vertical="center" wrapText="1" shrinkToFit="1"/>
    </xf>
    <xf numFmtId="0" fontId="12" fillId="20" borderId="71" xfId="4" applyFont="1" applyFill="1" applyBorder="1" applyAlignment="1">
      <alignment horizontal="center" vertical="center" wrapText="1" shrinkToFit="1"/>
    </xf>
    <xf numFmtId="0" fontId="12" fillId="21" borderId="65" xfId="4" applyFont="1" applyFill="1" applyBorder="1" applyAlignment="1">
      <alignment horizontal="center" vertical="center" wrapText="1"/>
    </xf>
    <xf numFmtId="0" fontId="12" fillId="21" borderId="67" xfId="4" applyFont="1" applyFill="1" applyBorder="1" applyAlignment="1">
      <alignment horizontal="center" vertical="center" wrapText="1"/>
    </xf>
    <xf numFmtId="0" fontId="12" fillId="21" borderId="68" xfId="4" applyFont="1" applyFill="1" applyBorder="1" applyAlignment="1">
      <alignment horizontal="center" vertical="center" wrapText="1" shrinkToFit="1"/>
    </xf>
    <xf numFmtId="0" fontId="12" fillId="21" borderId="69" xfId="4" applyFont="1" applyFill="1" applyBorder="1" applyAlignment="1">
      <alignment horizontal="center" vertical="center" wrapText="1" shrinkToFit="1"/>
    </xf>
    <xf numFmtId="0" fontId="12" fillId="22" borderId="70" xfId="4" applyFont="1" applyFill="1" applyBorder="1" applyAlignment="1">
      <alignment horizontal="center" vertical="center" wrapText="1" shrinkToFit="1"/>
    </xf>
    <xf numFmtId="0" fontId="11" fillId="29" borderId="45" xfId="4" applyFont="1" applyFill="1" applyBorder="1" applyAlignment="1">
      <alignment horizontal="center" vertical="center" wrapText="1" shrinkToFit="1"/>
    </xf>
    <xf numFmtId="0" fontId="11" fillId="35" borderId="46" xfId="4" applyFont="1" applyFill="1" applyBorder="1" applyAlignment="1">
      <alignment horizontal="center" vertical="center" wrapText="1" shrinkToFit="1"/>
    </xf>
    <xf numFmtId="0" fontId="11" fillId="35" borderId="82" xfId="4" applyFont="1" applyFill="1" applyBorder="1" applyAlignment="1">
      <alignment horizontal="center" vertical="center" wrapText="1" shrinkToFit="1"/>
    </xf>
    <xf numFmtId="0" fontId="11" fillId="35" borderId="12" xfId="4" applyFont="1" applyFill="1" applyBorder="1" applyAlignment="1">
      <alignment horizontal="center" vertical="center" wrapText="1" shrinkToFit="1"/>
    </xf>
    <xf numFmtId="0" fontId="11" fillId="35" borderId="70" xfId="4" applyFont="1" applyFill="1" applyBorder="1" applyAlignment="1">
      <alignment horizontal="center" vertical="center" wrapText="1" shrinkToFit="1"/>
    </xf>
    <xf numFmtId="0" fontId="11" fillId="18" borderId="79" xfId="4" applyFont="1" applyFill="1" applyBorder="1" applyAlignment="1">
      <alignment horizontal="center" vertical="center" wrapText="1" shrinkToFit="1"/>
    </xf>
    <xf numFmtId="0" fontId="12" fillId="18" borderId="80" xfId="4" applyFont="1" applyFill="1" applyBorder="1" applyAlignment="1">
      <alignment horizontal="center" vertical="center" wrapText="1" shrinkToFit="1"/>
    </xf>
    <xf numFmtId="0" fontId="12" fillId="18" borderId="84" xfId="4" applyFont="1" applyFill="1" applyBorder="1" applyAlignment="1">
      <alignment horizontal="center" vertical="center" wrapText="1" shrinkToFit="1"/>
    </xf>
    <xf numFmtId="0" fontId="11" fillId="18" borderId="85" xfId="4" applyFont="1" applyFill="1" applyBorder="1" applyAlignment="1">
      <alignment horizontal="center" vertical="center" wrapText="1" shrinkToFit="1"/>
    </xf>
    <xf numFmtId="0" fontId="12" fillId="18" borderId="81" xfId="4" applyFont="1" applyFill="1" applyBorder="1" applyAlignment="1">
      <alignment horizontal="center" vertical="center" wrapText="1" shrinkToFit="1"/>
    </xf>
    <xf numFmtId="0" fontId="11" fillId="19" borderId="79" xfId="4" applyFont="1" applyFill="1" applyBorder="1" applyAlignment="1">
      <alignment horizontal="center" vertical="center" wrapText="1" shrinkToFit="1"/>
    </xf>
    <xf numFmtId="0" fontId="12" fillId="19" borderId="80" xfId="4" applyFont="1" applyFill="1" applyBorder="1" applyAlignment="1">
      <alignment horizontal="center" vertical="center" wrapText="1" shrinkToFit="1"/>
    </xf>
    <xf numFmtId="0" fontId="12" fillId="19" borderId="84" xfId="4" applyFont="1" applyFill="1" applyBorder="1" applyAlignment="1">
      <alignment horizontal="center" vertical="center" wrapText="1" shrinkToFit="1"/>
    </xf>
    <xf numFmtId="0" fontId="12" fillId="20" borderId="80" xfId="4" applyFont="1" applyFill="1" applyBorder="1" applyAlignment="1">
      <alignment horizontal="center" vertical="center" wrapText="1" shrinkToFit="1"/>
    </xf>
    <xf numFmtId="0" fontId="11" fillId="20" borderId="79" xfId="4" applyFont="1" applyFill="1" applyBorder="1" applyAlignment="1">
      <alignment horizontal="center" vertical="center" wrapText="1" shrinkToFit="1"/>
    </xf>
    <xf numFmtId="0" fontId="12" fillId="20" borderId="84" xfId="4" applyFont="1" applyFill="1" applyBorder="1" applyAlignment="1">
      <alignment horizontal="center" vertical="center" wrapText="1" shrinkToFit="1"/>
    </xf>
    <xf numFmtId="0" fontId="12" fillId="21" borderId="80" xfId="4" applyFont="1" applyFill="1" applyBorder="1" applyAlignment="1">
      <alignment horizontal="center" vertical="center" wrapText="1" shrinkToFit="1"/>
    </xf>
    <xf numFmtId="0" fontId="11" fillId="21" borderId="79" xfId="4" applyFont="1" applyFill="1" applyBorder="1" applyAlignment="1">
      <alignment horizontal="center" vertical="center" wrapText="1" shrinkToFit="1"/>
    </xf>
    <xf numFmtId="0" fontId="12" fillId="21" borderId="84" xfId="4" applyFont="1" applyFill="1" applyBorder="1" applyAlignment="1">
      <alignment horizontal="center" vertical="center" wrapText="1" shrinkToFit="1"/>
    </xf>
    <xf numFmtId="0" fontId="12" fillId="23" borderId="80" xfId="4" applyFont="1" applyFill="1" applyBorder="1" applyAlignment="1">
      <alignment horizontal="center" vertical="center" wrapText="1" shrinkToFit="1"/>
    </xf>
    <xf numFmtId="0" fontId="12" fillId="23" borderId="84" xfId="4" applyFont="1" applyFill="1" applyBorder="1" applyAlignment="1">
      <alignment horizontal="center" vertical="center" wrapText="1" shrinkToFit="1"/>
    </xf>
    <xf numFmtId="0" fontId="11" fillId="35" borderId="84" xfId="4" applyFont="1" applyFill="1" applyBorder="1" applyAlignment="1">
      <alignment horizontal="center" vertical="center" wrapText="1" shrinkToFit="1"/>
    </xf>
    <xf numFmtId="0" fontId="6" fillId="0" borderId="6" xfId="0" applyFont="1" applyBorder="1" applyAlignment="1">
      <alignment horizontal="center"/>
    </xf>
    <xf numFmtId="0" fontId="6" fillId="0" borderId="74" xfId="0" applyFont="1" applyBorder="1" applyAlignment="1">
      <alignment horizontal="center" vertical="center"/>
    </xf>
    <xf numFmtId="0" fontId="6" fillId="0" borderId="85" xfId="0" applyFont="1" applyBorder="1" applyAlignment="1">
      <alignment horizontal="center" vertical="center"/>
    </xf>
    <xf numFmtId="0" fontId="6" fillId="0" borderId="64" xfId="0" applyFont="1" applyBorder="1" applyAlignment="1">
      <alignment horizontal="center"/>
    </xf>
    <xf numFmtId="0" fontId="6" fillId="0" borderId="78" xfId="0" applyFont="1" applyBorder="1" applyAlignment="1">
      <alignment horizontal="center" vertical="center"/>
    </xf>
    <xf numFmtId="0" fontId="6" fillId="0" borderId="79" xfId="0" applyFont="1" applyBorder="1" applyAlignment="1">
      <alignment horizontal="center" vertical="center"/>
    </xf>
    <xf numFmtId="3" fontId="6" fillId="13" borderId="78" xfId="0" applyNumberFormat="1" applyFont="1" applyFill="1" applyBorder="1" applyAlignment="1">
      <alignment horizontal="center"/>
    </xf>
    <xf numFmtId="0" fontId="6" fillId="0" borderId="86" xfId="0" applyFont="1" applyBorder="1"/>
    <xf numFmtId="0" fontId="6" fillId="0" borderId="60" xfId="0" applyFont="1" applyBorder="1" applyAlignment="1">
      <alignment horizontal="center" vertical="center"/>
    </xf>
    <xf numFmtId="0" fontId="6" fillId="0" borderId="80" xfId="0" applyFont="1" applyBorder="1" applyAlignment="1">
      <alignment horizontal="center" vertical="center"/>
    </xf>
    <xf numFmtId="3" fontId="6" fillId="13" borderId="86" xfId="0" applyNumberFormat="1" applyFont="1" applyFill="1" applyBorder="1" applyAlignment="1">
      <alignment horizontal="center"/>
    </xf>
    <xf numFmtId="3" fontId="6" fillId="13" borderId="60" xfId="0" applyNumberFormat="1" applyFont="1" applyFill="1" applyBorder="1" applyAlignment="1">
      <alignment horizontal="center"/>
    </xf>
    <xf numFmtId="3" fontId="6" fillId="13" borderId="80" xfId="0" applyNumberFormat="1" applyFont="1" applyFill="1" applyBorder="1" applyAlignment="1">
      <alignment horizontal="center"/>
    </xf>
    <xf numFmtId="3" fontId="6" fillId="7" borderId="86" xfId="0" applyNumberFormat="1" applyFont="1" applyFill="1" applyBorder="1" applyAlignment="1">
      <alignment horizontal="center" vertical="center"/>
    </xf>
    <xf numFmtId="3" fontId="6" fillId="7" borderId="60" xfId="0" applyNumberFormat="1" applyFont="1" applyFill="1" applyBorder="1" applyAlignment="1">
      <alignment horizontal="center" vertical="center"/>
    </xf>
    <xf numFmtId="3" fontId="6" fillId="15" borderId="86" xfId="0" applyNumberFormat="1" applyFont="1" applyFill="1" applyBorder="1" applyAlignment="1">
      <alignment horizontal="center" vertical="center"/>
    </xf>
    <xf numFmtId="3" fontId="6" fillId="15" borderId="60" xfId="0" applyNumberFormat="1" applyFont="1" applyFill="1" applyBorder="1" applyAlignment="1">
      <alignment horizontal="center" vertical="center"/>
    </xf>
    <xf numFmtId="3" fontId="6" fillId="15" borderId="66" xfId="0" applyNumberFormat="1" applyFont="1" applyFill="1" applyBorder="1" applyAlignment="1">
      <alignment horizontal="center" vertical="center"/>
    </xf>
    <xf numFmtId="0" fontId="6" fillId="0" borderId="87" xfId="0" applyFont="1" applyBorder="1"/>
    <xf numFmtId="0" fontId="6" fillId="0" borderId="62" xfId="0" applyFont="1" applyBorder="1" applyAlignment="1">
      <alignment horizontal="center" vertical="center"/>
    </xf>
    <xf numFmtId="0" fontId="6" fillId="0" borderId="81" xfId="0" applyFont="1" applyBorder="1" applyAlignment="1">
      <alignment horizontal="center" vertical="center"/>
    </xf>
    <xf numFmtId="3" fontId="6" fillId="13" borderId="87" xfId="0" applyNumberFormat="1" applyFont="1" applyFill="1" applyBorder="1" applyAlignment="1">
      <alignment horizontal="center"/>
    </xf>
    <xf numFmtId="3" fontId="6" fillId="13" borderId="62" xfId="0" applyNumberFormat="1" applyFont="1" applyFill="1" applyBorder="1" applyAlignment="1">
      <alignment horizontal="center"/>
    </xf>
    <xf numFmtId="3" fontId="6" fillId="7" borderId="70" xfId="0" applyNumberFormat="1" applyFont="1" applyFill="1" applyBorder="1" applyAlignment="1">
      <alignment horizontal="center" vertical="center"/>
    </xf>
    <xf numFmtId="3" fontId="6" fillId="15" borderId="70" xfId="0" applyNumberFormat="1" applyFont="1" applyFill="1" applyBorder="1" applyAlignment="1">
      <alignment horizontal="center" vertical="center"/>
    </xf>
    <xf numFmtId="3" fontId="6" fillId="15" borderId="71" xfId="0" applyNumberFormat="1" applyFont="1" applyFill="1" applyBorder="1" applyAlignment="1">
      <alignment horizontal="center" vertical="center"/>
    </xf>
    <xf numFmtId="0" fontId="6" fillId="0" borderId="70" xfId="0" applyFont="1" applyBorder="1" applyAlignment="1">
      <alignment horizontal="center" vertical="center"/>
    </xf>
    <xf numFmtId="0" fontId="6" fillId="0" borderId="84" xfId="0" applyFont="1" applyBorder="1" applyAlignment="1">
      <alignment horizontal="center" vertical="center"/>
    </xf>
    <xf numFmtId="3" fontId="6" fillId="13" borderId="70" xfId="0" applyNumberFormat="1" applyFont="1" applyFill="1" applyBorder="1" applyAlignment="1">
      <alignment horizontal="center"/>
    </xf>
    <xf numFmtId="3" fontId="6" fillId="13" borderId="84" xfId="0" applyNumberFormat="1" applyFont="1" applyFill="1" applyBorder="1" applyAlignment="1">
      <alignment horizontal="center"/>
    </xf>
    <xf numFmtId="0" fontId="6" fillId="0" borderId="67" xfId="0" applyFont="1" applyBorder="1" applyAlignment="1">
      <alignment horizontal="center"/>
    </xf>
    <xf numFmtId="0" fontId="6" fillId="0" borderId="44" xfId="0" applyFont="1" applyBorder="1" applyAlignment="1">
      <alignment horizontal="center"/>
    </xf>
    <xf numFmtId="3" fontId="6" fillId="13" borderId="66" xfId="0" applyNumberFormat="1" applyFont="1" applyFill="1" applyBorder="1" applyAlignment="1">
      <alignment horizontal="center"/>
    </xf>
    <xf numFmtId="0" fontId="5" fillId="0" borderId="48" xfId="0" applyFont="1" applyBorder="1"/>
    <xf numFmtId="0" fontId="5" fillId="0" borderId="49" xfId="0" applyFont="1" applyBorder="1"/>
    <xf numFmtId="0" fontId="5" fillId="0" borderId="49" xfId="0" applyFont="1" applyBorder="1" applyAlignment="1">
      <alignment horizontal="center" vertical="center"/>
    </xf>
    <xf numFmtId="0" fontId="5" fillId="0" borderId="88" xfId="0" applyFont="1" applyBorder="1" applyAlignment="1">
      <alignment horizontal="center" vertical="center"/>
    </xf>
    <xf numFmtId="3" fontId="6" fillId="15" borderId="78" xfId="0" applyNumberFormat="1" applyFont="1" applyFill="1" applyBorder="1" applyAlignment="1">
      <alignment horizontal="center"/>
    </xf>
    <xf numFmtId="3" fontId="6" fillId="15" borderId="72" xfId="0" applyNumberFormat="1" applyFont="1" applyFill="1" applyBorder="1" applyAlignment="1">
      <alignment horizontal="center"/>
    </xf>
    <xf numFmtId="3" fontId="6" fillId="15" borderId="70" xfId="0" applyNumberFormat="1" applyFont="1" applyFill="1" applyBorder="1" applyAlignment="1">
      <alignment horizontal="center"/>
    </xf>
    <xf numFmtId="3" fontId="6" fillId="15" borderId="71" xfId="0" applyNumberFormat="1" applyFont="1" applyFill="1" applyBorder="1" applyAlignment="1">
      <alignment horizontal="center"/>
    </xf>
    <xf numFmtId="3" fontId="6" fillId="15" borderId="62" xfId="0" applyNumberFormat="1" applyFont="1" applyFill="1" applyBorder="1" applyAlignment="1">
      <alignment horizontal="center"/>
    </xf>
    <xf numFmtId="3" fontId="6" fillId="15" borderId="63" xfId="0" applyNumberFormat="1" applyFont="1" applyFill="1" applyBorder="1" applyAlignment="1">
      <alignment horizontal="center"/>
    </xf>
    <xf numFmtId="3" fontId="6" fillId="15" borderId="60" xfId="0" applyNumberFormat="1" applyFont="1" applyFill="1" applyBorder="1" applyAlignment="1">
      <alignment horizontal="center"/>
    </xf>
    <xf numFmtId="3" fontId="6" fillId="15" borderId="66" xfId="0" applyNumberFormat="1" applyFont="1" applyFill="1" applyBorder="1" applyAlignment="1">
      <alignment horizontal="center"/>
    </xf>
    <xf numFmtId="3" fontId="6" fillId="13" borderId="77" xfId="0" applyNumberFormat="1" applyFont="1" applyFill="1" applyBorder="1" applyAlignment="1">
      <alignment horizontal="center"/>
    </xf>
    <xf numFmtId="3" fontId="6" fillId="13" borderId="59" xfId="0" applyNumberFormat="1" applyFont="1" applyFill="1" applyBorder="1" applyAlignment="1">
      <alignment horizontal="center"/>
    </xf>
    <xf numFmtId="3" fontId="6" fillId="13" borderId="69" xfId="0" applyNumberFormat="1" applyFont="1" applyFill="1" applyBorder="1" applyAlignment="1">
      <alignment horizontal="center"/>
    </xf>
    <xf numFmtId="0" fontId="11" fillId="18" borderId="78" xfId="4" applyFont="1" applyFill="1" applyBorder="1" applyAlignment="1">
      <alignment horizontal="center" vertical="center" wrapText="1" shrinkToFit="1"/>
    </xf>
    <xf numFmtId="0" fontId="11" fillId="18" borderId="72" xfId="4" applyFont="1" applyFill="1" applyBorder="1" applyAlignment="1">
      <alignment horizontal="center" vertical="center" wrapText="1" shrinkToFit="1"/>
    </xf>
    <xf numFmtId="0" fontId="11" fillId="18" borderId="77" xfId="4" applyFont="1" applyFill="1" applyBorder="1" applyAlignment="1">
      <alignment horizontal="center" vertical="center" wrapText="1" shrinkToFit="1"/>
    </xf>
    <xf numFmtId="0" fontId="12" fillId="18" borderId="86" xfId="4" applyFont="1" applyFill="1" applyBorder="1" applyAlignment="1">
      <alignment horizontal="center" vertical="center" wrapText="1" shrinkToFit="1"/>
    </xf>
    <xf numFmtId="0" fontId="11" fillId="18" borderId="74" xfId="4" applyFont="1" applyFill="1" applyBorder="1" applyAlignment="1">
      <alignment horizontal="center" vertical="center" wrapText="1" shrinkToFit="1"/>
    </xf>
    <xf numFmtId="0" fontId="11" fillId="18" borderId="75" xfId="4" applyFont="1" applyFill="1" applyBorder="1" applyAlignment="1">
      <alignment horizontal="center" vertical="center" wrapText="1" shrinkToFit="1"/>
    </xf>
    <xf numFmtId="0" fontId="12" fillId="18" borderId="87" xfId="4" applyFont="1" applyFill="1" applyBorder="1" applyAlignment="1">
      <alignment horizontal="center" vertical="center" wrapText="1" shrinkToFit="1"/>
    </xf>
    <xf numFmtId="0" fontId="12" fillId="18" borderId="62" xfId="4" applyFont="1" applyFill="1" applyBorder="1" applyAlignment="1">
      <alignment horizontal="center" vertical="center" wrapText="1" shrinkToFit="1"/>
    </xf>
    <xf numFmtId="0" fontId="11" fillId="19" borderId="78" xfId="4" applyFont="1" applyFill="1" applyBorder="1" applyAlignment="1">
      <alignment horizontal="center" vertical="center" wrapText="1" shrinkToFit="1"/>
    </xf>
    <xf numFmtId="0" fontId="11" fillId="19" borderId="72" xfId="4" applyFont="1" applyFill="1" applyBorder="1" applyAlignment="1">
      <alignment horizontal="center" vertical="center" wrapText="1" shrinkToFit="1"/>
    </xf>
    <xf numFmtId="0" fontId="11" fillId="19" borderId="77" xfId="4" applyFont="1" applyFill="1" applyBorder="1" applyAlignment="1">
      <alignment horizontal="center" vertical="center" wrapText="1" shrinkToFit="1"/>
    </xf>
    <xf numFmtId="0" fontId="12" fillId="19" borderId="86" xfId="4" applyFont="1" applyFill="1" applyBorder="1" applyAlignment="1">
      <alignment horizontal="center" vertical="center" wrapText="1" shrinkToFit="1"/>
    </xf>
    <xf numFmtId="0" fontId="12" fillId="19" borderId="66" xfId="4" applyFont="1" applyFill="1" applyBorder="1" applyAlignment="1">
      <alignment horizontal="center" vertical="center" wrapText="1" shrinkToFit="1"/>
    </xf>
    <xf numFmtId="0" fontId="11" fillId="20" borderId="25" xfId="4" applyFont="1" applyFill="1" applyBorder="1" applyAlignment="1">
      <alignment horizontal="center" vertical="center" wrapText="1" shrinkToFit="1"/>
    </xf>
    <xf numFmtId="0" fontId="11" fillId="20" borderId="78" xfId="4" applyFont="1" applyFill="1" applyBorder="1" applyAlignment="1">
      <alignment horizontal="center" vertical="center" wrapText="1" shrinkToFit="1"/>
    </xf>
    <xf numFmtId="0" fontId="11" fillId="20" borderId="72" xfId="4" applyFont="1" applyFill="1" applyBorder="1" applyAlignment="1">
      <alignment horizontal="center" vertical="center" wrapText="1" shrinkToFit="1"/>
    </xf>
    <xf numFmtId="0" fontId="11" fillId="20" borderId="77" xfId="4" applyFont="1" applyFill="1" applyBorder="1" applyAlignment="1">
      <alignment horizontal="center" vertical="center" wrapText="1" shrinkToFit="1"/>
    </xf>
    <xf numFmtId="0" fontId="12" fillId="20" borderId="86" xfId="4" applyFont="1" applyFill="1" applyBorder="1" applyAlignment="1">
      <alignment horizontal="center" vertical="center" wrapText="1" shrinkToFit="1"/>
    </xf>
    <xf numFmtId="0" fontId="12" fillId="20" borderId="66" xfId="4" applyFont="1" applyFill="1" applyBorder="1" applyAlignment="1">
      <alignment horizontal="center" vertical="center" wrapText="1" shrinkToFit="1"/>
    </xf>
    <xf numFmtId="0" fontId="12" fillId="20" borderId="12" xfId="4" applyFont="1" applyFill="1" applyBorder="1" applyAlignment="1">
      <alignment horizontal="center" vertical="center" wrapText="1" shrinkToFit="1"/>
    </xf>
    <xf numFmtId="0" fontId="11" fillId="20" borderId="76" xfId="4" applyFont="1" applyFill="1" applyBorder="1" applyAlignment="1">
      <alignment horizontal="center" vertical="center" wrapText="1" shrinkToFit="1"/>
    </xf>
    <xf numFmtId="0" fontId="12" fillId="20" borderId="64" xfId="4" applyFont="1" applyFill="1" applyBorder="1" applyAlignment="1">
      <alignment horizontal="center" vertical="center" wrapText="1" shrinkToFit="1"/>
    </xf>
    <xf numFmtId="0" fontId="11" fillId="21" borderId="44" xfId="4" applyFont="1" applyFill="1" applyBorder="1" applyAlignment="1">
      <alignment horizontal="center" vertical="center" wrapText="1"/>
    </xf>
    <xf numFmtId="0" fontId="11" fillId="21" borderId="76" xfId="4" applyFont="1" applyFill="1" applyBorder="1" applyAlignment="1">
      <alignment horizontal="center" vertical="center" wrapText="1" shrinkToFit="1"/>
    </xf>
    <xf numFmtId="0" fontId="11" fillId="21" borderId="77" xfId="4" applyFont="1" applyFill="1" applyBorder="1" applyAlignment="1">
      <alignment horizontal="center" vertical="center" wrapText="1" shrinkToFit="1"/>
    </xf>
    <xf numFmtId="0" fontId="11" fillId="22" borderId="78" xfId="4" applyFont="1" applyFill="1" applyBorder="1" applyAlignment="1">
      <alignment horizontal="center" vertical="center" wrapText="1" shrinkToFit="1"/>
    </xf>
    <xf numFmtId="0" fontId="12" fillId="21" borderId="64" xfId="4" applyFont="1" applyFill="1" applyBorder="1" applyAlignment="1">
      <alignment horizontal="center" vertical="center" wrapText="1"/>
    </xf>
    <xf numFmtId="0" fontId="11" fillId="21" borderId="90" xfId="4" applyFont="1" applyFill="1" applyBorder="1" applyAlignment="1">
      <alignment horizontal="center" vertical="center" wrapText="1"/>
    </xf>
    <xf numFmtId="0" fontId="11" fillId="21" borderId="91" xfId="4" applyFont="1" applyFill="1" applyBorder="1" applyAlignment="1">
      <alignment horizontal="center" vertical="center" wrapText="1" shrinkToFit="1"/>
    </xf>
    <xf numFmtId="0" fontId="11" fillId="21" borderId="92" xfId="4" applyFont="1" applyFill="1" applyBorder="1" applyAlignment="1">
      <alignment horizontal="center" vertical="center" wrapText="1" shrinkToFit="1"/>
    </xf>
    <xf numFmtId="0" fontId="11" fillId="22" borderId="93" xfId="4" applyFont="1" applyFill="1" applyBorder="1" applyAlignment="1">
      <alignment horizontal="center" vertical="center" wrapText="1" shrinkToFit="1"/>
    </xf>
    <xf numFmtId="0" fontId="11" fillId="21" borderId="94" xfId="4" applyFont="1" applyFill="1" applyBorder="1" applyAlignment="1">
      <alignment horizontal="center" vertical="center" wrapText="1" shrinkToFit="1"/>
    </xf>
    <xf numFmtId="0" fontId="12" fillId="21" borderId="97" xfId="4" applyFont="1" applyFill="1" applyBorder="1" applyAlignment="1">
      <alignment horizontal="center" vertical="center" wrapText="1"/>
    </xf>
    <xf numFmtId="0" fontId="12" fillId="21" borderId="98" xfId="4" applyFont="1" applyFill="1" applyBorder="1" applyAlignment="1">
      <alignment horizontal="center" vertical="center" wrapText="1" shrinkToFit="1"/>
    </xf>
    <xf numFmtId="0" fontId="12" fillId="21" borderId="99" xfId="4" applyFont="1" applyFill="1" applyBorder="1" applyAlignment="1">
      <alignment horizontal="center" vertical="center" wrapText="1" shrinkToFit="1"/>
    </xf>
    <xf numFmtId="0" fontId="12" fillId="22" borderId="100" xfId="4" applyFont="1" applyFill="1" applyBorder="1" applyAlignment="1">
      <alignment horizontal="center" vertical="center" wrapText="1" shrinkToFit="1"/>
    </xf>
    <xf numFmtId="0" fontId="12" fillId="21" borderId="101" xfId="4" applyFont="1" applyFill="1" applyBorder="1" applyAlignment="1">
      <alignment horizontal="center" vertical="center" wrapText="1" shrinkToFit="1"/>
    </xf>
    <xf numFmtId="0" fontId="12" fillId="21" borderId="104" xfId="4" applyFont="1" applyFill="1" applyBorder="1" applyAlignment="1">
      <alignment horizontal="center" vertical="center" wrapText="1"/>
    </xf>
    <xf numFmtId="0" fontId="12" fillId="21" borderId="107" xfId="4" applyFont="1" applyFill="1" applyBorder="1" applyAlignment="1">
      <alignment horizontal="center" vertical="center" wrapText="1"/>
    </xf>
    <xf numFmtId="0" fontId="12" fillId="21" borderId="108" xfId="4" applyFont="1" applyFill="1" applyBorder="1" applyAlignment="1">
      <alignment horizontal="center" vertical="center" wrapText="1" shrinkToFit="1"/>
    </xf>
    <xf numFmtId="0" fontId="12" fillId="21" borderId="109" xfId="4" applyFont="1" applyFill="1" applyBorder="1" applyAlignment="1">
      <alignment horizontal="center" vertical="center" wrapText="1" shrinkToFit="1"/>
    </xf>
    <xf numFmtId="0" fontId="12" fillId="22" borderId="110" xfId="4" applyFont="1" applyFill="1" applyBorder="1" applyAlignment="1">
      <alignment horizontal="center" vertical="center" wrapText="1" shrinkToFit="1"/>
    </xf>
    <xf numFmtId="0" fontId="12" fillId="21" borderId="111" xfId="4" applyFont="1" applyFill="1" applyBorder="1" applyAlignment="1">
      <alignment horizontal="center" vertical="center" wrapText="1" shrinkToFit="1"/>
    </xf>
    <xf numFmtId="0" fontId="11" fillId="21" borderId="114" xfId="4" applyFont="1" applyFill="1" applyBorder="1" applyAlignment="1">
      <alignment horizontal="center" vertical="center" wrapText="1"/>
    </xf>
    <xf numFmtId="0" fontId="11" fillId="22" borderId="115" xfId="4" applyFont="1" applyFill="1" applyBorder="1" applyAlignment="1">
      <alignment horizontal="center" vertical="center" wrapText="1" shrinkToFit="1"/>
    </xf>
    <xf numFmtId="0" fontId="11" fillId="21" borderId="116" xfId="4" applyFont="1" applyFill="1" applyBorder="1" applyAlignment="1">
      <alignment horizontal="center" vertical="center" wrapText="1" shrinkToFit="1"/>
    </xf>
    <xf numFmtId="0" fontId="12" fillId="21" borderId="119" xfId="4" applyFont="1" applyFill="1" applyBorder="1" applyAlignment="1">
      <alignment horizontal="center" vertical="center" wrapText="1"/>
    </xf>
    <xf numFmtId="0" fontId="12" fillId="21" borderId="120" xfId="4" applyFont="1" applyFill="1" applyBorder="1" applyAlignment="1">
      <alignment horizontal="center" vertical="center" wrapText="1"/>
    </xf>
    <xf numFmtId="0" fontId="12" fillId="21" borderId="121" xfId="4" applyFont="1" applyFill="1" applyBorder="1" applyAlignment="1">
      <alignment horizontal="center" vertical="center" wrapText="1" shrinkToFit="1"/>
    </xf>
    <xf numFmtId="0" fontId="12" fillId="21" borderId="122" xfId="4" applyFont="1" applyFill="1" applyBorder="1" applyAlignment="1">
      <alignment horizontal="center" vertical="center" wrapText="1" shrinkToFit="1"/>
    </xf>
    <xf numFmtId="0" fontId="11" fillId="21" borderId="127" xfId="4" applyFont="1" applyFill="1" applyBorder="1" applyAlignment="1">
      <alignment horizontal="center" vertical="center" wrapText="1"/>
    </xf>
    <xf numFmtId="0" fontId="11" fillId="22" borderId="128" xfId="4" applyFont="1" applyFill="1" applyBorder="1" applyAlignment="1">
      <alignment horizontal="center" vertical="center" wrapText="1" shrinkToFit="1"/>
    </xf>
    <xf numFmtId="0" fontId="11" fillId="21" borderId="129" xfId="4" applyFont="1" applyFill="1" applyBorder="1" applyAlignment="1">
      <alignment horizontal="center" vertical="center" wrapText="1" shrinkToFit="1"/>
    </xf>
    <xf numFmtId="0" fontId="12" fillId="21" borderId="132" xfId="4" applyFont="1" applyFill="1" applyBorder="1" applyAlignment="1">
      <alignment horizontal="center" vertical="center" wrapText="1" shrinkToFit="1"/>
    </xf>
    <xf numFmtId="0" fontId="12" fillId="21" borderId="133" xfId="4" applyFont="1" applyFill="1" applyBorder="1" applyAlignment="1">
      <alignment horizontal="center" vertical="center" wrapText="1" shrinkToFit="1"/>
    </xf>
    <xf numFmtId="0" fontId="12" fillId="22" borderId="134" xfId="4" applyFont="1" applyFill="1" applyBorder="1" applyAlignment="1">
      <alignment horizontal="center" vertical="center" wrapText="1" shrinkToFit="1"/>
    </xf>
    <xf numFmtId="0" fontId="12" fillId="21" borderId="135" xfId="4" applyFont="1" applyFill="1" applyBorder="1" applyAlignment="1">
      <alignment horizontal="center" vertical="center" wrapText="1" shrinkToFit="1"/>
    </xf>
    <xf numFmtId="0" fontId="11" fillId="23" borderId="137" xfId="4" applyFont="1" applyFill="1" applyBorder="1" applyAlignment="1">
      <alignment horizontal="center" vertical="center" wrapText="1" shrinkToFit="1"/>
    </xf>
    <xf numFmtId="0" fontId="11" fillId="23" borderId="91" xfId="4" applyFont="1" applyFill="1" applyBorder="1" applyAlignment="1">
      <alignment horizontal="center" vertical="center" wrapText="1" shrinkToFit="1"/>
    </xf>
    <xf numFmtId="0" fontId="11" fillId="23" borderId="92" xfId="4" applyFont="1" applyFill="1" applyBorder="1" applyAlignment="1">
      <alignment horizontal="center" vertical="center" wrapText="1" shrinkToFit="1"/>
    </xf>
    <xf numFmtId="0" fontId="11" fillId="23" borderId="138" xfId="4" applyFont="1" applyFill="1" applyBorder="1" applyAlignment="1">
      <alignment horizontal="center" vertical="center" wrapText="1" shrinkToFit="1"/>
    </xf>
    <xf numFmtId="0" fontId="11" fillId="23" borderId="139" xfId="4" applyFont="1" applyFill="1" applyBorder="1" applyAlignment="1">
      <alignment horizontal="center" vertical="center" wrapText="1" shrinkToFit="1"/>
    </xf>
    <xf numFmtId="0" fontId="12" fillId="23" borderId="119" xfId="4" applyFont="1" applyFill="1" applyBorder="1" applyAlignment="1">
      <alignment horizontal="center" vertical="center" wrapText="1" shrinkToFit="1"/>
    </xf>
    <xf numFmtId="0" fontId="12" fillId="23" borderId="120" xfId="4" applyFont="1" applyFill="1" applyBorder="1" applyAlignment="1">
      <alignment horizontal="center" vertical="center" wrapText="1" shrinkToFit="1"/>
    </xf>
    <xf numFmtId="0" fontId="12" fillId="23" borderId="121" xfId="4" applyFont="1" applyFill="1" applyBorder="1" applyAlignment="1">
      <alignment horizontal="center" vertical="center" wrapText="1" shrinkToFit="1"/>
    </xf>
    <xf numFmtId="0" fontId="12" fillId="23" borderId="122" xfId="4" applyFont="1" applyFill="1" applyBorder="1" applyAlignment="1">
      <alignment horizontal="center" vertical="center" wrapText="1" shrinkToFit="1"/>
    </xf>
    <xf numFmtId="0" fontId="12" fillId="23" borderId="141" xfId="4" applyFont="1" applyFill="1" applyBorder="1" applyAlignment="1">
      <alignment horizontal="center" vertical="center" wrapText="1" shrinkToFit="1"/>
    </xf>
    <xf numFmtId="0" fontId="12" fillId="23" borderId="142" xfId="4" applyFont="1" applyFill="1" applyBorder="1" applyAlignment="1">
      <alignment horizontal="center" vertical="center" wrapText="1" shrinkToFit="1"/>
    </xf>
    <xf numFmtId="0" fontId="12" fillId="23" borderId="143" xfId="4" applyFont="1" applyFill="1" applyBorder="1" applyAlignment="1">
      <alignment horizontal="center" vertical="center" wrapText="1" shrinkToFit="1"/>
    </xf>
    <xf numFmtId="0" fontId="12" fillId="23" borderId="144" xfId="4" applyFont="1" applyFill="1" applyBorder="1" applyAlignment="1">
      <alignment horizontal="center" vertical="center" wrapText="1" shrinkToFit="1"/>
    </xf>
    <xf numFmtId="0" fontId="12" fillId="23" borderId="107" xfId="4" applyFont="1" applyFill="1" applyBorder="1" applyAlignment="1">
      <alignment horizontal="center" vertical="center" wrapText="1" shrinkToFit="1"/>
    </xf>
    <xf numFmtId="0" fontId="12" fillId="23" borderId="108" xfId="4" applyFont="1" applyFill="1" applyBorder="1" applyAlignment="1">
      <alignment horizontal="center" vertical="center" wrapText="1" shrinkToFit="1"/>
    </xf>
    <xf numFmtId="0" fontId="12" fillId="23" borderId="109" xfId="4" applyFont="1" applyFill="1" applyBorder="1" applyAlignment="1">
      <alignment horizontal="center" vertical="center" wrapText="1" shrinkToFit="1"/>
    </xf>
    <xf numFmtId="0" fontId="12" fillId="23" borderId="110" xfId="4" applyFont="1" applyFill="1" applyBorder="1" applyAlignment="1">
      <alignment horizontal="center" vertical="center" wrapText="1" shrinkToFit="1"/>
    </xf>
    <xf numFmtId="0" fontId="12" fillId="23" borderId="111" xfId="4" applyFont="1" applyFill="1" applyBorder="1" applyAlignment="1">
      <alignment horizontal="center" vertical="center" wrapText="1" shrinkToFit="1"/>
    </xf>
    <xf numFmtId="0" fontId="11" fillId="23" borderId="146" xfId="4" applyFont="1" applyFill="1" applyBorder="1" applyAlignment="1">
      <alignment horizontal="center" vertical="center" wrapText="1" shrinkToFit="1"/>
    </xf>
    <xf numFmtId="0" fontId="11" fillId="23" borderId="147" xfId="4" applyFont="1" applyFill="1" applyBorder="1" applyAlignment="1">
      <alignment horizontal="center" vertical="center" wrapText="1" shrinkToFit="1"/>
    </xf>
    <xf numFmtId="0" fontId="11" fillId="23" borderId="148" xfId="4" applyFont="1" applyFill="1" applyBorder="1" applyAlignment="1">
      <alignment horizontal="center" vertical="center" wrapText="1" shrinkToFit="1"/>
    </xf>
    <xf numFmtId="0" fontId="12" fillId="23" borderId="149" xfId="4" applyFont="1" applyFill="1" applyBorder="1" applyAlignment="1">
      <alignment horizontal="center" vertical="center" wrapText="1" shrinkToFit="1"/>
    </xf>
    <xf numFmtId="0" fontId="12" fillId="23" borderId="150" xfId="4" applyFont="1" applyFill="1" applyBorder="1" applyAlignment="1">
      <alignment horizontal="center" vertical="center" wrapText="1" shrinkToFit="1"/>
    </xf>
    <xf numFmtId="0" fontId="12" fillId="23" borderId="151" xfId="4" applyFont="1" applyFill="1" applyBorder="1" applyAlignment="1">
      <alignment horizontal="center" vertical="center" wrapText="1" shrinkToFit="1"/>
    </xf>
    <xf numFmtId="0" fontId="12" fillId="23" borderId="152" xfId="4" applyFont="1" applyFill="1" applyBorder="1" applyAlignment="1">
      <alignment horizontal="center" vertical="center" wrapText="1" shrinkToFit="1"/>
    </xf>
    <xf numFmtId="0" fontId="12" fillId="23" borderId="153" xfId="4" applyFont="1" applyFill="1" applyBorder="1" applyAlignment="1">
      <alignment horizontal="center" vertical="center" wrapText="1" shrinkToFit="1"/>
    </xf>
    <xf numFmtId="0" fontId="12" fillId="23" borderId="156" xfId="4" applyFont="1" applyFill="1" applyBorder="1" applyAlignment="1">
      <alignment horizontal="center" vertical="center" wrapText="1" shrinkToFit="1"/>
    </xf>
    <xf numFmtId="0" fontId="12" fillId="23" borderId="157" xfId="4" applyFont="1" applyFill="1" applyBorder="1" applyAlignment="1">
      <alignment horizontal="center" vertical="center" wrapText="1" shrinkToFit="1"/>
    </xf>
    <xf numFmtId="0" fontId="12" fillId="23" borderId="158" xfId="4" applyFont="1" applyFill="1" applyBorder="1" applyAlignment="1">
      <alignment horizontal="center" vertical="center" wrapText="1" shrinkToFit="1"/>
    </xf>
    <xf numFmtId="0" fontId="12" fillId="23" borderId="159" xfId="4" applyFont="1" applyFill="1" applyBorder="1" applyAlignment="1">
      <alignment horizontal="center" vertical="center" wrapText="1" shrinkToFit="1"/>
    </xf>
    <xf numFmtId="0" fontId="12" fillId="23" borderId="160" xfId="4" applyFont="1" applyFill="1" applyBorder="1" applyAlignment="1">
      <alignment horizontal="center" vertical="center" wrapText="1" shrinkToFit="1"/>
    </xf>
    <xf numFmtId="0" fontId="12" fillId="23" borderId="161" xfId="4" applyFont="1" applyFill="1" applyBorder="1" applyAlignment="1">
      <alignment horizontal="center" vertical="center" wrapText="1" shrinkToFit="1"/>
    </xf>
    <xf numFmtId="0" fontId="11" fillId="23" borderId="165" xfId="4" applyFont="1" applyFill="1" applyBorder="1" applyAlignment="1">
      <alignment horizontal="center" vertical="center" wrapText="1" shrinkToFit="1"/>
    </xf>
    <xf numFmtId="0" fontId="11" fillId="23" borderId="166" xfId="4" applyFont="1" applyFill="1" applyBorder="1" applyAlignment="1">
      <alignment horizontal="center" vertical="center" wrapText="1" shrinkToFit="1"/>
    </xf>
    <xf numFmtId="0" fontId="11" fillId="24" borderId="137" xfId="4" applyFont="1" applyFill="1" applyBorder="1" applyAlignment="1">
      <alignment horizontal="center" vertical="center" wrapText="1" shrinkToFit="1"/>
    </xf>
    <xf numFmtId="0" fontId="11" fillId="24" borderId="91" xfId="4" applyFont="1" applyFill="1" applyBorder="1" applyAlignment="1">
      <alignment horizontal="center" vertical="center" wrapText="1" shrinkToFit="1"/>
    </xf>
    <xf numFmtId="0" fontId="11" fillId="24" borderId="92" xfId="4" applyFont="1" applyFill="1" applyBorder="1" applyAlignment="1">
      <alignment horizontal="center" vertical="center" wrapText="1" shrinkToFit="1"/>
    </xf>
    <xf numFmtId="0" fontId="11" fillId="24" borderId="165" xfId="4" applyFont="1" applyFill="1" applyBorder="1" applyAlignment="1">
      <alignment horizontal="center" vertical="center" wrapText="1" shrinkToFit="1"/>
    </xf>
    <xf numFmtId="0" fontId="11" fillId="24" borderId="166" xfId="4" applyFont="1" applyFill="1" applyBorder="1" applyAlignment="1">
      <alignment horizontal="center" vertical="center" wrapText="1" shrinkToFit="1"/>
    </xf>
    <xf numFmtId="0" fontId="11" fillId="25" borderId="168" xfId="4" applyFont="1" applyFill="1" applyBorder="1" applyAlignment="1">
      <alignment horizontal="center" vertical="center" wrapText="1" shrinkToFit="1"/>
    </xf>
    <xf numFmtId="0" fontId="11" fillId="25" borderId="169" xfId="4" applyFont="1" applyFill="1" applyBorder="1" applyAlignment="1">
      <alignment horizontal="center" vertical="center" wrapText="1" shrinkToFit="1"/>
    </xf>
    <xf numFmtId="0" fontId="11" fillId="25" borderId="98" xfId="4" applyFont="1" applyFill="1" applyBorder="1" applyAlignment="1">
      <alignment horizontal="center" vertical="center" wrapText="1" shrinkToFit="1"/>
    </xf>
    <xf numFmtId="0" fontId="11" fillId="25" borderId="99" xfId="4" applyFont="1" applyFill="1" applyBorder="1" applyAlignment="1">
      <alignment horizontal="center" vertical="center" wrapText="1" shrinkToFit="1"/>
    </xf>
    <xf numFmtId="0" fontId="11" fillId="25" borderId="170" xfId="4" applyFont="1" applyFill="1" applyBorder="1" applyAlignment="1">
      <alignment horizontal="center" vertical="center" wrapText="1" shrinkToFit="1"/>
    </xf>
    <xf numFmtId="0" fontId="11" fillId="25" borderId="171" xfId="4" applyFont="1" applyFill="1" applyBorder="1" applyAlignment="1">
      <alignment horizontal="center" vertical="center" wrapText="1" shrinkToFit="1"/>
    </xf>
    <xf numFmtId="0" fontId="11" fillId="26" borderId="168" xfId="4" applyFont="1" applyFill="1" applyBorder="1" applyAlignment="1">
      <alignment horizontal="center" vertical="center" wrapText="1" shrinkToFit="1"/>
    </xf>
    <xf numFmtId="0" fontId="11" fillId="26" borderId="169" xfId="4" applyFont="1" applyFill="1" applyBorder="1" applyAlignment="1">
      <alignment horizontal="center" vertical="center" wrapText="1" shrinkToFit="1"/>
    </xf>
    <xf numFmtId="0" fontId="11" fillId="26" borderId="98" xfId="4" applyFont="1" applyFill="1" applyBorder="1" applyAlignment="1">
      <alignment horizontal="center" vertical="center" wrapText="1" shrinkToFit="1"/>
    </xf>
    <xf numFmtId="0" fontId="11" fillId="26" borderId="99" xfId="4" applyFont="1" applyFill="1" applyBorder="1" applyAlignment="1">
      <alignment horizontal="center" vertical="center" wrapText="1" shrinkToFit="1"/>
    </xf>
    <xf numFmtId="0" fontId="11" fillId="26" borderId="170" xfId="4" applyFont="1" applyFill="1" applyBorder="1" applyAlignment="1">
      <alignment horizontal="center" vertical="center" wrapText="1" shrinkToFit="1"/>
    </xf>
    <xf numFmtId="0" fontId="11" fillId="26" borderId="171" xfId="4" applyFont="1" applyFill="1" applyBorder="1" applyAlignment="1">
      <alignment horizontal="center" vertical="center" wrapText="1" shrinkToFit="1"/>
    </xf>
    <xf numFmtId="0" fontId="13" fillId="27" borderId="168" xfId="4" applyFont="1" applyFill="1" applyBorder="1" applyAlignment="1">
      <alignment horizontal="center" vertical="center" wrapText="1"/>
    </xf>
    <xf numFmtId="0" fontId="13" fillId="27" borderId="169" xfId="4" applyFont="1" applyFill="1" applyBorder="1" applyAlignment="1">
      <alignment horizontal="center" vertical="center" wrapText="1"/>
    </xf>
    <xf numFmtId="0" fontId="13" fillId="27" borderId="98" xfId="4" applyFont="1" applyFill="1" applyBorder="1" applyAlignment="1">
      <alignment horizontal="center" vertical="center" wrapText="1" shrinkToFit="1"/>
    </xf>
    <xf numFmtId="0" fontId="13" fillId="27" borderId="99" xfId="4" applyFont="1" applyFill="1" applyBorder="1" applyAlignment="1">
      <alignment horizontal="center" vertical="center" wrapText="1" shrinkToFit="1"/>
    </xf>
    <xf numFmtId="0" fontId="13" fillId="27" borderId="170" xfId="4" applyFont="1" applyFill="1" applyBorder="1" applyAlignment="1">
      <alignment horizontal="center" vertical="center" wrapText="1" shrinkToFit="1"/>
    </xf>
    <xf numFmtId="0" fontId="13" fillId="27" borderId="171" xfId="4" applyFont="1" applyFill="1" applyBorder="1" applyAlignment="1">
      <alignment horizontal="center" vertical="center" wrapText="1" shrinkToFit="1"/>
    </xf>
    <xf numFmtId="0" fontId="13" fillId="28" borderId="168" xfId="4" applyFont="1" applyFill="1" applyBorder="1" applyAlignment="1">
      <alignment horizontal="center" vertical="center" wrapText="1" shrinkToFit="1"/>
    </xf>
    <xf numFmtId="0" fontId="13" fillId="28" borderId="169" xfId="4" applyFont="1" applyFill="1" applyBorder="1" applyAlignment="1">
      <alignment horizontal="center" vertical="center" wrapText="1" shrinkToFit="1"/>
    </xf>
    <xf numFmtId="0" fontId="13" fillId="28" borderId="98" xfId="4" applyFont="1" applyFill="1" applyBorder="1" applyAlignment="1">
      <alignment horizontal="center" vertical="center" wrapText="1" shrinkToFit="1"/>
    </xf>
    <xf numFmtId="0" fontId="13" fillId="28" borderId="99" xfId="4" applyFont="1" applyFill="1" applyBorder="1" applyAlignment="1">
      <alignment horizontal="center" vertical="center" wrapText="1" shrinkToFit="1"/>
    </xf>
    <xf numFmtId="0" fontId="13" fillId="28" borderId="170" xfId="4" applyFont="1" applyFill="1" applyBorder="1" applyAlignment="1">
      <alignment horizontal="center" vertical="center" wrapText="1" shrinkToFit="1"/>
    </xf>
    <xf numFmtId="0" fontId="13" fillId="28" borderId="171" xfId="4" applyFont="1" applyFill="1" applyBorder="1" applyAlignment="1">
      <alignment horizontal="center" vertical="center" wrapText="1" shrinkToFit="1"/>
    </xf>
    <xf numFmtId="0" fontId="13" fillId="28" borderId="174" xfId="4" applyFont="1" applyFill="1" applyBorder="1" applyAlignment="1">
      <alignment horizontal="center" vertical="center" wrapText="1" shrinkToFit="1"/>
    </xf>
    <xf numFmtId="0" fontId="13" fillId="28" borderId="175" xfId="4" applyFont="1" applyFill="1" applyBorder="1" applyAlignment="1">
      <alignment horizontal="center" vertical="center" wrapText="1" shrinkToFit="1"/>
    </xf>
    <xf numFmtId="0" fontId="13" fillId="28" borderId="176" xfId="4" applyFont="1" applyFill="1" applyBorder="1" applyAlignment="1">
      <alignment horizontal="center" vertical="center" wrapText="1" shrinkToFit="1"/>
    </xf>
    <xf numFmtId="0" fontId="13" fillId="28" borderId="177" xfId="4" applyFont="1" applyFill="1" applyBorder="1" applyAlignment="1">
      <alignment horizontal="center" vertical="center" wrapText="1" shrinkToFit="1"/>
    </xf>
    <xf numFmtId="0" fontId="13" fillId="28" borderId="178" xfId="4" applyFont="1" applyFill="1" applyBorder="1" applyAlignment="1">
      <alignment horizontal="center" vertical="center" wrapText="1" shrinkToFit="1"/>
    </xf>
    <xf numFmtId="0" fontId="13" fillId="28" borderId="179" xfId="4" applyFont="1" applyFill="1" applyBorder="1" applyAlignment="1">
      <alignment horizontal="center" vertical="center" wrapText="1" shrinkToFit="1"/>
    </xf>
    <xf numFmtId="0" fontId="11" fillId="18" borderId="137" xfId="4" applyFont="1" applyFill="1" applyBorder="1" applyAlignment="1">
      <alignment horizontal="center" vertical="center" wrapText="1" shrinkToFit="1"/>
    </xf>
    <xf numFmtId="0" fontId="11" fillId="18" borderId="91" xfId="4" applyFont="1" applyFill="1" applyBorder="1" applyAlignment="1">
      <alignment horizontal="center" vertical="center" wrapText="1" shrinkToFit="1"/>
    </xf>
    <xf numFmtId="0" fontId="11" fillId="18" borderId="92" xfId="4" applyFont="1" applyFill="1" applyBorder="1" applyAlignment="1">
      <alignment horizontal="center" vertical="center" wrapText="1" shrinkToFit="1"/>
    </xf>
    <xf numFmtId="0" fontId="11" fillId="18" borderId="115" xfId="4" applyFont="1" applyFill="1" applyBorder="1" applyAlignment="1">
      <alignment horizontal="center" vertical="center" wrapText="1" shrinkToFit="1"/>
    </xf>
    <xf numFmtId="0" fontId="11" fillId="18" borderId="116" xfId="4" applyFont="1" applyFill="1" applyBorder="1" applyAlignment="1">
      <alignment horizontal="center" vertical="center" wrapText="1" shrinkToFit="1"/>
    </xf>
    <xf numFmtId="0" fontId="12" fillId="18" borderId="97" xfId="4" applyFont="1" applyFill="1" applyBorder="1" applyAlignment="1">
      <alignment horizontal="center" vertical="center" wrapText="1" shrinkToFit="1"/>
    </xf>
    <xf numFmtId="0" fontId="12" fillId="18" borderId="132" xfId="4" applyFont="1" applyFill="1" applyBorder="1" applyAlignment="1">
      <alignment horizontal="center" vertical="center" wrapText="1" shrinkToFit="1"/>
    </xf>
    <xf numFmtId="0" fontId="12" fillId="18" borderId="133" xfId="4" applyFont="1" applyFill="1" applyBorder="1" applyAlignment="1">
      <alignment horizontal="center" vertical="center" wrapText="1" shrinkToFit="1"/>
    </xf>
    <xf numFmtId="0" fontId="12" fillId="18" borderId="134" xfId="4" applyFont="1" applyFill="1" applyBorder="1" applyAlignment="1">
      <alignment horizontal="center" vertical="center" wrapText="1" shrinkToFit="1"/>
    </xf>
    <xf numFmtId="0" fontId="12" fillId="18" borderId="135" xfId="4" applyFont="1" applyFill="1" applyBorder="1" applyAlignment="1">
      <alignment horizontal="center" vertical="center" wrapText="1" shrinkToFit="1"/>
    </xf>
    <xf numFmtId="0" fontId="11" fillId="18" borderId="165" xfId="4" applyFont="1" applyFill="1" applyBorder="1" applyAlignment="1">
      <alignment horizontal="center" vertical="center" wrapText="1" shrinkToFit="1"/>
    </xf>
    <xf numFmtId="0" fontId="11" fillId="18" borderId="166" xfId="4" applyFont="1" applyFill="1" applyBorder="1" applyAlignment="1">
      <alignment horizontal="center" vertical="center" wrapText="1" shrinkToFit="1"/>
    </xf>
    <xf numFmtId="0" fontId="11" fillId="18" borderId="183" xfId="4" applyFont="1" applyFill="1" applyBorder="1" applyAlignment="1">
      <alignment horizontal="center" vertical="center" wrapText="1" shrinkToFit="1"/>
    </xf>
    <xf numFmtId="0" fontId="11" fillId="18" borderId="184" xfId="4" applyFont="1" applyFill="1" applyBorder="1" applyAlignment="1">
      <alignment horizontal="center" vertical="center" wrapText="1" shrinkToFit="1"/>
    </xf>
    <xf numFmtId="0" fontId="11" fillId="18" borderId="185" xfId="4" applyFont="1" applyFill="1" applyBorder="1" applyAlignment="1">
      <alignment horizontal="center" vertical="center" wrapText="1" shrinkToFit="1"/>
    </xf>
    <xf numFmtId="0" fontId="12" fillId="18" borderId="186" xfId="4" applyFont="1" applyFill="1" applyBorder="1" applyAlignment="1">
      <alignment horizontal="center" vertical="center" wrapText="1" shrinkToFit="1"/>
    </xf>
    <xf numFmtId="0" fontId="11" fillId="18" borderId="187" xfId="4" applyFont="1" applyFill="1" applyBorder="1" applyAlignment="1">
      <alignment horizontal="center" vertical="center" wrapText="1" shrinkToFit="1"/>
    </xf>
    <xf numFmtId="0" fontId="11" fillId="19" borderId="183" xfId="4" applyFont="1" applyFill="1" applyBorder="1" applyAlignment="1">
      <alignment horizontal="center" vertical="center" wrapText="1" shrinkToFit="1"/>
    </xf>
    <xf numFmtId="0" fontId="11" fillId="19" borderId="91" xfId="4" applyFont="1" applyFill="1" applyBorder="1" applyAlignment="1">
      <alignment horizontal="center" vertical="center" wrapText="1" shrinkToFit="1"/>
    </xf>
    <xf numFmtId="0" fontId="11" fillId="19" borderId="92" xfId="4" applyFont="1" applyFill="1" applyBorder="1" applyAlignment="1">
      <alignment horizontal="center" vertical="center" wrapText="1" shrinkToFit="1"/>
    </xf>
    <xf numFmtId="0" fontId="11" fillId="19" borderId="186" xfId="4" applyFont="1" applyFill="1" applyBorder="1" applyAlignment="1">
      <alignment horizontal="center" vertical="center" wrapText="1" shrinkToFit="1"/>
    </xf>
    <xf numFmtId="0" fontId="11" fillId="19" borderId="187" xfId="4" applyFont="1" applyFill="1" applyBorder="1" applyAlignment="1">
      <alignment horizontal="center" vertical="center" wrapText="1" shrinkToFit="1"/>
    </xf>
    <xf numFmtId="0" fontId="12" fillId="19" borderId="97" xfId="4" applyFont="1" applyFill="1" applyBorder="1" applyAlignment="1">
      <alignment horizontal="center" vertical="center" wrapText="1" shrinkToFit="1"/>
    </xf>
    <xf numFmtId="0" fontId="12" fillId="19" borderId="98" xfId="4" applyFont="1" applyFill="1" applyBorder="1" applyAlignment="1">
      <alignment horizontal="center" vertical="center" wrapText="1" shrinkToFit="1"/>
    </xf>
    <xf numFmtId="0" fontId="12" fillId="19" borderId="99" xfId="4" applyFont="1" applyFill="1" applyBorder="1" applyAlignment="1">
      <alignment horizontal="center" vertical="center" wrapText="1" shrinkToFit="1"/>
    </xf>
    <xf numFmtId="0" fontId="12" fillId="19" borderId="170" xfId="4" applyFont="1" applyFill="1" applyBorder="1" applyAlignment="1">
      <alignment horizontal="center" vertical="center" wrapText="1" shrinkToFit="1"/>
    </xf>
    <xf numFmtId="0" fontId="12" fillId="19" borderId="171" xfId="4" applyFont="1" applyFill="1" applyBorder="1" applyAlignment="1">
      <alignment horizontal="center" vertical="center" wrapText="1" shrinkToFit="1"/>
    </xf>
    <xf numFmtId="0" fontId="12" fillId="19" borderId="168" xfId="4" applyFont="1" applyFill="1" applyBorder="1" applyAlignment="1">
      <alignment horizontal="center" vertical="center" wrapText="1" shrinkToFit="1"/>
    </xf>
    <xf numFmtId="0" fontId="12" fillId="19" borderId="174" xfId="4" applyFont="1" applyFill="1" applyBorder="1" applyAlignment="1">
      <alignment horizontal="center" vertical="center" wrapText="1" shrinkToFit="1"/>
    </xf>
    <xf numFmtId="0" fontId="12" fillId="19" borderId="175" xfId="4" applyFont="1" applyFill="1" applyBorder="1" applyAlignment="1">
      <alignment horizontal="center" vertical="center" wrapText="1" shrinkToFit="1"/>
    </xf>
    <xf numFmtId="0" fontId="12" fillId="19" borderId="176" xfId="4" applyFont="1" applyFill="1" applyBorder="1" applyAlignment="1">
      <alignment horizontal="center" vertical="center" wrapText="1" shrinkToFit="1"/>
    </xf>
    <xf numFmtId="0" fontId="12" fillId="19" borderId="177" xfId="4" applyFont="1" applyFill="1" applyBorder="1" applyAlignment="1">
      <alignment horizontal="center" vertical="center" wrapText="1" shrinkToFit="1"/>
    </xf>
    <xf numFmtId="0" fontId="12" fillId="19" borderId="178" xfId="4" applyFont="1" applyFill="1" applyBorder="1" applyAlignment="1">
      <alignment horizontal="center" vertical="center" wrapText="1" shrinkToFit="1"/>
    </xf>
    <xf numFmtId="0" fontId="12" fillId="19" borderId="179" xfId="4" applyFont="1" applyFill="1" applyBorder="1" applyAlignment="1">
      <alignment horizontal="center" vertical="center" wrapText="1" shrinkToFit="1"/>
    </xf>
    <xf numFmtId="0" fontId="12" fillId="19" borderId="169" xfId="4" applyFont="1" applyFill="1" applyBorder="1" applyAlignment="1">
      <alignment horizontal="center" vertical="center" wrapText="1" shrinkToFit="1"/>
    </xf>
    <xf numFmtId="0" fontId="11" fillId="20" borderId="183" xfId="4" applyFont="1" applyFill="1" applyBorder="1" applyAlignment="1">
      <alignment horizontal="center" vertical="center" wrapText="1" shrinkToFit="1"/>
    </xf>
    <xf numFmtId="0" fontId="11" fillId="20" borderId="91" xfId="4" applyFont="1" applyFill="1" applyBorder="1" applyAlignment="1">
      <alignment horizontal="center" vertical="center" wrapText="1" shrinkToFit="1"/>
    </xf>
    <xf numFmtId="0" fontId="11" fillId="20" borderId="92" xfId="4" applyFont="1" applyFill="1" applyBorder="1" applyAlignment="1">
      <alignment horizontal="center" vertical="center" wrapText="1" shrinkToFit="1"/>
    </xf>
    <xf numFmtId="0" fontId="11" fillId="20" borderId="186" xfId="4" applyFont="1" applyFill="1" applyBorder="1" applyAlignment="1">
      <alignment horizontal="center" vertical="center" wrapText="1" shrinkToFit="1"/>
    </xf>
    <xf numFmtId="0" fontId="11" fillId="20" borderId="187" xfId="4" applyFont="1" applyFill="1" applyBorder="1" applyAlignment="1">
      <alignment horizontal="center" vertical="center" wrapText="1" shrinkToFit="1"/>
    </xf>
    <xf numFmtId="0" fontId="12" fillId="20" borderId="168" xfId="4" applyFont="1" applyFill="1" applyBorder="1" applyAlignment="1">
      <alignment horizontal="center" vertical="center" wrapText="1" shrinkToFit="1"/>
    </xf>
    <xf numFmtId="0" fontId="12" fillId="20" borderId="169" xfId="4" applyFont="1" applyFill="1" applyBorder="1" applyAlignment="1">
      <alignment horizontal="center" vertical="center" wrapText="1" shrinkToFit="1"/>
    </xf>
    <xf numFmtId="0" fontId="12" fillId="20" borderId="98" xfId="4" applyFont="1" applyFill="1" applyBorder="1" applyAlignment="1">
      <alignment horizontal="center" vertical="center" wrapText="1" shrinkToFit="1"/>
    </xf>
    <xf numFmtId="0" fontId="12" fillId="20" borderId="99" xfId="4" applyFont="1" applyFill="1" applyBorder="1" applyAlignment="1">
      <alignment horizontal="center" vertical="center" wrapText="1" shrinkToFit="1"/>
    </xf>
    <xf numFmtId="0" fontId="12" fillId="20" borderId="170" xfId="4" applyFont="1" applyFill="1" applyBorder="1" applyAlignment="1">
      <alignment horizontal="center" vertical="center" wrapText="1" shrinkToFit="1"/>
    </xf>
    <xf numFmtId="0" fontId="12" fillId="20" borderId="171" xfId="4" applyFont="1" applyFill="1" applyBorder="1" applyAlignment="1">
      <alignment horizontal="center" vertical="center" wrapText="1" shrinkToFit="1"/>
    </xf>
    <xf numFmtId="0" fontId="12" fillId="20" borderId="174" xfId="4" applyFont="1" applyFill="1" applyBorder="1" applyAlignment="1">
      <alignment horizontal="center" vertical="center" wrapText="1" shrinkToFit="1"/>
    </xf>
    <xf numFmtId="0" fontId="12" fillId="20" borderId="176" xfId="4" applyFont="1" applyFill="1" applyBorder="1" applyAlignment="1">
      <alignment horizontal="center" vertical="center" wrapText="1" shrinkToFit="1"/>
    </xf>
    <xf numFmtId="0" fontId="12" fillId="20" borderId="177" xfId="4" applyFont="1" applyFill="1" applyBorder="1" applyAlignment="1">
      <alignment horizontal="center" vertical="center" wrapText="1" shrinkToFit="1"/>
    </xf>
    <xf numFmtId="0" fontId="12" fillId="20" borderId="178" xfId="4" applyFont="1" applyFill="1" applyBorder="1" applyAlignment="1">
      <alignment horizontal="center" vertical="center" wrapText="1" shrinkToFit="1"/>
    </xf>
    <xf numFmtId="0" fontId="12" fillId="20" borderId="179" xfId="4" applyFont="1" applyFill="1" applyBorder="1" applyAlignment="1">
      <alignment horizontal="center" vertical="center" wrapText="1" shrinkToFit="1"/>
    </xf>
    <xf numFmtId="0" fontId="11" fillId="21" borderId="183" xfId="4" applyFont="1" applyFill="1" applyBorder="1" applyAlignment="1">
      <alignment horizontal="center" vertical="center" wrapText="1"/>
    </xf>
    <xf numFmtId="0" fontId="11" fillId="22" borderId="186" xfId="4" applyFont="1" applyFill="1" applyBorder="1" applyAlignment="1">
      <alignment horizontal="center" vertical="center" wrapText="1" shrinkToFit="1"/>
    </xf>
    <xf numFmtId="0" fontId="11" fillId="21" borderId="187" xfId="4" applyFont="1" applyFill="1" applyBorder="1" applyAlignment="1">
      <alignment horizontal="center" vertical="center" wrapText="1" shrinkToFit="1"/>
    </xf>
    <xf numFmtId="0" fontId="11" fillId="21" borderId="195" xfId="4" applyFont="1" applyFill="1" applyBorder="1" applyAlignment="1">
      <alignment horizontal="center" vertical="center" wrapText="1"/>
    </xf>
    <xf numFmtId="0" fontId="11" fillId="22" borderId="196" xfId="4" applyFont="1" applyFill="1" applyBorder="1" applyAlignment="1">
      <alignment horizontal="center" vertical="center" wrapText="1" shrinkToFit="1"/>
    </xf>
    <xf numFmtId="0" fontId="11" fillId="21" borderId="197" xfId="4" applyFont="1" applyFill="1" applyBorder="1" applyAlignment="1">
      <alignment horizontal="center" vertical="center" wrapText="1" shrinkToFit="1"/>
    </xf>
    <xf numFmtId="0" fontId="11" fillId="21" borderId="200" xfId="4" applyFont="1" applyFill="1" applyBorder="1" applyAlignment="1">
      <alignment horizontal="center" vertical="center" wrapText="1"/>
    </xf>
    <xf numFmtId="0" fontId="11" fillId="21" borderId="201" xfId="4" applyFont="1" applyFill="1" applyBorder="1" applyAlignment="1">
      <alignment horizontal="center" vertical="center" wrapText="1" shrinkToFit="1"/>
    </xf>
    <xf numFmtId="0" fontId="11" fillId="21" borderId="202" xfId="4" applyFont="1" applyFill="1" applyBorder="1" applyAlignment="1">
      <alignment horizontal="center" vertical="center" wrapText="1" shrinkToFit="1"/>
    </xf>
    <xf numFmtId="0" fontId="11" fillId="22" borderId="203" xfId="4" applyFont="1" applyFill="1" applyBorder="1" applyAlignment="1">
      <alignment horizontal="center" vertical="center" wrapText="1" shrinkToFit="1"/>
    </xf>
    <xf numFmtId="0" fontId="11" fillId="21" borderId="204" xfId="4" applyFont="1" applyFill="1" applyBorder="1" applyAlignment="1">
      <alignment horizontal="center" vertical="center" wrapText="1" shrinkToFit="1"/>
    </xf>
    <xf numFmtId="0" fontId="11" fillId="23" borderId="207" xfId="4" applyFont="1" applyFill="1" applyBorder="1" applyAlignment="1">
      <alignment horizontal="center" vertical="center" wrapText="1" shrinkToFit="1"/>
    </xf>
    <xf numFmtId="0" fontId="11" fillId="23" borderId="208" xfId="4" applyFont="1" applyFill="1" applyBorder="1" applyAlignment="1">
      <alignment horizontal="center" vertical="center" wrapText="1" shrinkToFit="1"/>
    </xf>
    <xf numFmtId="0" fontId="11" fillId="23" borderId="209" xfId="4" applyFont="1" applyFill="1" applyBorder="1" applyAlignment="1">
      <alignment horizontal="center" vertical="center" wrapText="1" shrinkToFit="1"/>
    </xf>
    <xf numFmtId="0" fontId="11" fillId="23" borderId="212" xfId="4" applyFont="1" applyFill="1" applyBorder="1" applyAlignment="1">
      <alignment horizontal="center" vertical="center" wrapText="1" shrinkToFit="1"/>
    </xf>
    <xf numFmtId="0" fontId="11" fillId="23" borderId="213" xfId="4" applyFont="1" applyFill="1" applyBorder="1" applyAlignment="1">
      <alignment horizontal="center" vertical="center" wrapText="1" shrinkToFit="1"/>
    </xf>
    <xf numFmtId="0" fontId="11" fillId="23" borderId="214" xfId="4" applyFont="1" applyFill="1" applyBorder="1" applyAlignment="1">
      <alignment horizontal="center" vertical="center" wrapText="1" shrinkToFit="1"/>
    </xf>
    <xf numFmtId="0" fontId="11" fillId="23" borderId="217" xfId="4" applyFont="1" applyFill="1" applyBorder="1" applyAlignment="1">
      <alignment horizontal="center" vertical="center" wrapText="1" shrinkToFit="1"/>
    </xf>
    <xf numFmtId="0" fontId="11" fillId="23" borderId="218" xfId="4" applyFont="1" applyFill="1" applyBorder="1" applyAlignment="1">
      <alignment horizontal="center" vertical="center" wrapText="1" shrinkToFit="1"/>
    </xf>
    <xf numFmtId="0" fontId="11" fillId="23" borderId="219" xfId="4" applyFont="1" applyFill="1" applyBorder="1" applyAlignment="1">
      <alignment horizontal="center" vertical="center" wrapText="1" shrinkToFit="1"/>
    </xf>
    <xf numFmtId="0" fontId="11" fillId="35" borderId="57" xfId="4" applyFont="1" applyFill="1" applyBorder="1" applyAlignment="1">
      <alignment horizontal="center" vertical="center" wrapText="1" shrinkToFit="1"/>
    </xf>
    <xf numFmtId="0" fontId="11" fillId="35" borderId="220" xfId="4" applyFont="1" applyFill="1" applyBorder="1" applyAlignment="1">
      <alignment horizontal="center" vertical="center" wrapText="1" shrinkToFit="1"/>
    </xf>
    <xf numFmtId="0" fontId="11" fillId="35" borderId="18" xfId="4" applyFont="1" applyFill="1" applyBorder="1" applyAlignment="1">
      <alignment horizontal="center" vertical="center" wrapText="1" shrinkToFit="1"/>
    </xf>
    <xf numFmtId="0" fontId="11" fillId="35" borderId="190" xfId="4" applyFont="1" applyFill="1" applyBorder="1" applyAlignment="1">
      <alignment horizontal="center" vertical="center" wrapText="1" shrinkToFit="1"/>
    </xf>
    <xf numFmtId="0" fontId="11" fillId="35" borderId="191" xfId="4" applyFont="1" applyFill="1" applyBorder="1" applyAlignment="1">
      <alignment horizontal="center" vertical="center" wrapText="1" shrinkToFit="1"/>
    </xf>
    <xf numFmtId="0" fontId="11" fillId="29" borderId="212" xfId="4" applyFont="1" applyFill="1" applyBorder="1" applyAlignment="1">
      <alignment horizontal="center" vertical="center" wrapText="1" shrinkToFit="1"/>
    </xf>
    <xf numFmtId="0" fontId="11" fillId="29" borderId="91" xfId="4" applyFont="1" applyFill="1" applyBorder="1" applyAlignment="1">
      <alignment horizontal="center" vertical="center" wrapText="1" shrinkToFit="1"/>
    </xf>
    <xf numFmtId="0" fontId="11" fillId="29" borderId="92" xfId="4" applyFont="1" applyFill="1" applyBorder="1" applyAlignment="1">
      <alignment horizontal="center" vertical="center" wrapText="1" shrinkToFit="1"/>
    </xf>
    <xf numFmtId="0" fontId="11" fillId="29" borderId="213" xfId="4" applyFont="1" applyFill="1" applyBorder="1" applyAlignment="1">
      <alignment horizontal="center" vertical="center" wrapText="1" shrinkToFit="1"/>
    </xf>
    <xf numFmtId="0" fontId="11" fillId="29" borderId="214" xfId="4" applyFont="1" applyFill="1" applyBorder="1" applyAlignment="1">
      <alignment horizontal="center" vertical="center" wrapText="1" shrinkToFit="1"/>
    </xf>
    <xf numFmtId="0" fontId="11" fillId="30" borderId="168" xfId="4" applyFont="1" applyFill="1" applyBorder="1" applyAlignment="1">
      <alignment horizontal="center" vertical="center" wrapText="1" shrinkToFit="1"/>
    </xf>
    <xf numFmtId="0" fontId="11" fillId="30" borderId="169" xfId="4" applyFont="1" applyFill="1" applyBorder="1" applyAlignment="1">
      <alignment horizontal="center" vertical="center" wrapText="1" shrinkToFit="1"/>
    </xf>
    <xf numFmtId="0" fontId="11" fillId="30" borderId="98" xfId="4" applyFont="1" applyFill="1" applyBorder="1" applyAlignment="1">
      <alignment horizontal="center" vertical="center" wrapText="1" shrinkToFit="1"/>
    </xf>
    <xf numFmtId="0" fontId="11" fillId="30" borderId="99" xfId="4" applyFont="1" applyFill="1" applyBorder="1" applyAlignment="1">
      <alignment horizontal="center" vertical="center" wrapText="1" shrinkToFit="1"/>
    </xf>
    <xf numFmtId="0" fontId="11" fillId="30" borderId="170" xfId="4" applyFont="1" applyFill="1" applyBorder="1" applyAlignment="1">
      <alignment horizontal="center" vertical="center" wrapText="1" shrinkToFit="1"/>
    </xf>
    <xf numFmtId="0" fontId="11" fillId="30" borderId="171" xfId="4" applyFont="1" applyFill="1" applyBorder="1" applyAlignment="1">
      <alignment horizontal="center" vertical="center" wrapText="1" shrinkToFit="1"/>
    </xf>
    <xf numFmtId="0" fontId="11" fillId="31" borderId="168" xfId="4" applyFont="1" applyFill="1" applyBorder="1" applyAlignment="1">
      <alignment horizontal="center" vertical="center" wrapText="1" shrinkToFit="1"/>
    </xf>
    <xf numFmtId="0" fontId="11" fillId="31" borderId="169" xfId="4" applyFont="1" applyFill="1" applyBorder="1" applyAlignment="1">
      <alignment horizontal="center" vertical="center" wrapText="1" shrinkToFit="1"/>
    </xf>
    <xf numFmtId="0" fontId="11" fillId="31" borderId="98" xfId="4" applyFont="1" applyFill="1" applyBorder="1" applyAlignment="1">
      <alignment horizontal="center" vertical="center" wrapText="1" shrinkToFit="1"/>
    </xf>
    <xf numFmtId="0" fontId="11" fillId="31" borderId="99" xfId="4" applyFont="1" applyFill="1" applyBorder="1" applyAlignment="1">
      <alignment horizontal="center" vertical="center" wrapText="1" shrinkToFit="1"/>
    </xf>
    <xf numFmtId="0" fontId="11" fillId="31" borderId="170" xfId="4" applyFont="1" applyFill="1" applyBorder="1" applyAlignment="1">
      <alignment horizontal="center" vertical="center" wrapText="1" shrinkToFit="1"/>
    </xf>
    <xf numFmtId="0" fontId="11" fillId="31" borderId="171" xfId="4" applyFont="1" applyFill="1" applyBorder="1" applyAlignment="1">
      <alignment horizontal="center" vertical="center" wrapText="1" shrinkToFit="1"/>
    </xf>
    <xf numFmtId="0" fontId="11" fillId="32" borderId="168" xfId="4" applyFont="1" applyFill="1" applyBorder="1" applyAlignment="1">
      <alignment horizontal="center" vertical="center" wrapText="1"/>
    </xf>
    <xf numFmtId="0" fontId="11" fillId="32" borderId="169" xfId="4" applyFont="1" applyFill="1" applyBorder="1" applyAlignment="1">
      <alignment horizontal="center" vertical="center" wrapText="1"/>
    </xf>
    <xf numFmtId="0" fontId="11" fillId="32" borderId="98" xfId="4" applyFont="1" applyFill="1" applyBorder="1" applyAlignment="1">
      <alignment horizontal="center" vertical="center" wrapText="1" shrinkToFit="1"/>
    </xf>
    <xf numFmtId="0" fontId="11" fillId="32" borderId="99" xfId="4" applyFont="1" applyFill="1" applyBorder="1" applyAlignment="1">
      <alignment horizontal="center" vertical="center" wrapText="1" shrinkToFit="1"/>
    </xf>
    <xf numFmtId="0" fontId="11" fillId="32" borderId="170" xfId="4" applyFont="1" applyFill="1" applyBorder="1" applyAlignment="1">
      <alignment horizontal="center" vertical="center" wrapText="1" shrinkToFit="1"/>
    </xf>
    <xf numFmtId="0" fontId="11" fillId="32" borderId="171" xfId="4" applyFont="1" applyFill="1" applyBorder="1" applyAlignment="1">
      <alignment horizontal="center" vertical="center" wrapText="1" shrinkToFit="1"/>
    </xf>
    <xf numFmtId="0" fontId="11" fillId="33" borderId="168" xfId="4" applyFont="1" applyFill="1" applyBorder="1" applyAlignment="1">
      <alignment horizontal="center" vertical="center" wrapText="1" shrinkToFit="1"/>
    </xf>
    <xf numFmtId="0" fontId="11" fillId="33" borderId="169" xfId="4" applyFont="1" applyFill="1" applyBorder="1" applyAlignment="1">
      <alignment horizontal="center" vertical="center" wrapText="1" shrinkToFit="1"/>
    </xf>
    <xf numFmtId="0" fontId="11" fillId="33" borderId="98" xfId="4" applyFont="1" applyFill="1" applyBorder="1" applyAlignment="1">
      <alignment horizontal="center" vertical="center" wrapText="1" shrinkToFit="1"/>
    </xf>
    <xf numFmtId="0" fontId="11" fillId="33" borderId="99" xfId="4" applyFont="1" applyFill="1" applyBorder="1" applyAlignment="1">
      <alignment horizontal="center" vertical="center" wrapText="1" shrinkToFit="1"/>
    </xf>
    <xf numFmtId="0" fontId="11" fillId="33" borderId="170" xfId="4" applyFont="1" applyFill="1" applyBorder="1" applyAlignment="1">
      <alignment horizontal="center" vertical="center" wrapText="1" shrinkToFit="1"/>
    </xf>
    <xf numFmtId="0" fontId="11" fillId="33" borderId="171" xfId="4" applyFont="1" applyFill="1" applyBorder="1" applyAlignment="1">
      <alignment horizontal="center" vertical="center" wrapText="1" shrinkToFit="1"/>
    </xf>
    <xf numFmtId="0" fontId="6" fillId="0" borderId="223" xfId="0" applyFont="1" applyBorder="1" applyAlignment="1">
      <alignment horizontal="center"/>
    </xf>
    <xf numFmtId="0" fontId="6" fillId="0" borderId="221" xfId="0" applyFont="1" applyBorder="1"/>
    <xf numFmtId="0" fontId="6" fillId="0" borderId="224" xfId="0" applyFont="1" applyBorder="1" applyAlignment="1">
      <alignment horizontal="center" vertical="center"/>
    </xf>
    <xf numFmtId="0" fontId="6" fillId="0" borderId="225" xfId="0" applyFont="1" applyBorder="1" applyAlignment="1">
      <alignment horizontal="center" vertical="center"/>
    </xf>
    <xf numFmtId="0" fontId="6" fillId="0" borderId="226" xfId="0" applyFont="1" applyBorder="1"/>
    <xf numFmtId="0" fontId="6" fillId="0" borderId="227" xfId="0" applyFont="1" applyBorder="1" applyAlignment="1">
      <alignment horizontal="center" vertical="center"/>
    </xf>
    <xf numFmtId="0" fontId="6" fillId="0" borderId="228" xfId="0" applyFont="1" applyBorder="1" applyAlignment="1">
      <alignment horizontal="center" vertical="center"/>
    </xf>
    <xf numFmtId="0" fontId="6" fillId="0" borderId="229" xfId="0" applyFont="1" applyBorder="1"/>
    <xf numFmtId="0" fontId="6" fillId="0" borderId="230" xfId="0" applyFont="1" applyBorder="1" applyAlignment="1">
      <alignment horizontal="center" vertical="center"/>
    </xf>
    <xf numFmtId="0" fontId="6" fillId="0" borderId="231" xfId="0" applyFont="1" applyBorder="1" applyAlignment="1">
      <alignment horizontal="center" vertical="center"/>
    </xf>
    <xf numFmtId="0" fontId="6" fillId="0" borderId="232" xfId="0" applyFont="1" applyBorder="1"/>
    <xf numFmtId="0" fontId="6" fillId="0" borderId="233" xfId="0" applyFont="1" applyBorder="1" applyAlignment="1">
      <alignment horizontal="center" vertical="center"/>
    </xf>
    <xf numFmtId="0" fontId="6" fillId="0" borderId="234" xfId="0" applyFont="1" applyBorder="1" applyAlignment="1">
      <alignment horizontal="center" vertical="center"/>
    </xf>
    <xf numFmtId="0" fontId="6" fillId="0" borderId="235" xfId="0" applyFont="1" applyBorder="1" applyAlignment="1">
      <alignment horizontal="center"/>
    </xf>
    <xf numFmtId="0" fontId="3" fillId="4" borderId="49" xfId="3" applyBorder="1" applyAlignment="1">
      <alignment horizontal="center"/>
    </xf>
    <xf numFmtId="0" fontId="3" fillId="4" borderId="88" xfId="3" applyBorder="1" applyAlignment="1">
      <alignment horizontal="center"/>
    </xf>
    <xf numFmtId="0" fontId="14" fillId="4" borderId="51" xfId="3" applyFont="1" applyBorder="1" applyAlignment="1">
      <alignment horizontal="center"/>
    </xf>
    <xf numFmtId="0" fontId="14" fillId="4" borderId="222" xfId="3" applyFont="1" applyBorder="1" applyAlignment="1">
      <alignment horizontal="center"/>
    </xf>
    <xf numFmtId="0" fontId="2" fillId="3" borderId="20" xfId="2" applyBorder="1" applyAlignment="1">
      <alignment horizontal="center"/>
    </xf>
    <xf numFmtId="0" fontId="2" fillId="3" borderId="22" xfId="2" applyBorder="1" applyAlignment="1">
      <alignment horizontal="center"/>
    </xf>
    <xf numFmtId="4" fontId="4" fillId="36" borderId="25" xfId="0" applyNumberFormat="1" applyFont="1" applyFill="1" applyBorder="1"/>
    <xf numFmtId="4" fontId="4" fillId="36" borderId="86" xfId="0" applyNumberFormat="1" applyFont="1" applyFill="1" applyBorder="1"/>
    <xf numFmtId="4" fontId="0" fillId="36" borderId="66" xfId="0" applyNumberFormat="1" applyFill="1" applyBorder="1"/>
    <xf numFmtId="4" fontId="4" fillId="36" borderId="12" xfId="0" applyNumberFormat="1" applyFont="1" applyFill="1" applyBorder="1"/>
    <xf numFmtId="4" fontId="0" fillId="36" borderId="71" xfId="0" applyNumberFormat="1" applyFill="1" applyBorder="1"/>
    <xf numFmtId="4" fontId="4" fillId="36" borderId="18" xfId="0" applyNumberFormat="1" applyFont="1" applyFill="1" applyBorder="1"/>
    <xf numFmtId="4" fontId="0" fillId="36" borderId="192" xfId="0" applyNumberFormat="1" applyFill="1" applyBorder="1"/>
    <xf numFmtId="4" fontId="0" fillId="36" borderId="215" xfId="0" applyNumberFormat="1" applyFill="1" applyBorder="1"/>
    <xf numFmtId="4" fontId="4" fillId="36" borderId="232" xfId="0" applyNumberFormat="1" applyFont="1" applyFill="1" applyBorder="1"/>
    <xf numFmtId="4" fontId="0" fillId="36" borderId="234" xfId="0" applyNumberFormat="1" applyFill="1" applyBorder="1"/>
    <xf numFmtId="4" fontId="4" fillId="36" borderId="226" xfId="0" applyNumberFormat="1" applyFont="1" applyFill="1" applyBorder="1"/>
    <xf numFmtId="4" fontId="0" fillId="36" borderId="228" xfId="0" applyNumberFormat="1" applyFill="1" applyBorder="1"/>
    <xf numFmtId="4" fontId="4" fillId="7" borderId="25" xfId="0" applyNumberFormat="1" applyFont="1" applyFill="1" applyBorder="1"/>
    <xf numFmtId="4" fontId="0" fillId="7" borderId="72" xfId="0" applyNumberFormat="1" applyFill="1" applyBorder="1"/>
    <xf numFmtId="4" fontId="4" fillId="7" borderId="86" xfId="0" applyNumberFormat="1" applyFont="1" applyFill="1" applyBorder="1"/>
    <xf numFmtId="4" fontId="0" fillId="7" borderId="66" xfId="0" applyNumberFormat="1" applyFill="1" applyBorder="1"/>
    <xf numFmtId="4" fontId="4" fillId="7" borderId="12" xfId="0" applyNumberFormat="1" applyFont="1" applyFill="1" applyBorder="1"/>
    <xf numFmtId="4" fontId="0" fillId="7" borderId="71" xfId="0" applyNumberFormat="1" applyFill="1" applyBorder="1"/>
    <xf numFmtId="4" fontId="4" fillId="14" borderId="25" xfId="0" applyNumberFormat="1" applyFont="1" applyFill="1" applyBorder="1"/>
    <xf numFmtId="4" fontId="0" fillId="14" borderId="72" xfId="0" applyNumberFormat="1" applyFill="1" applyBorder="1"/>
    <xf numFmtId="4" fontId="4" fillId="14" borderId="86" xfId="0" applyNumberFormat="1" applyFont="1" applyFill="1" applyBorder="1"/>
    <xf numFmtId="4" fontId="0" fillId="14" borderId="66" xfId="0" applyNumberFormat="1" applyFill="1" applyBorder="1"/>
    <xf numFmtId="4" fontId="4" fillId="14" borderId="12" xfId="0" applyNumberFormat="1" applyFont="1" applyFill="1" applyBorder="1"/>
    <xf numFmtId="4" fontId="0" fillId="14" borderId="71" xfId="0" applyNumberFormat="1" applyFill="1" applyBorder="1"/>
    <xf numFmtId="4" fontId="4" fillId="9" borderId="25" xfId="0" applyNumberFormat="1" applyFont="1" applyFill="1" applyBorder="1"/>
    <xf numFmtId="4" fontId="0" fillId="9" borderId="72" xfId="0" applyNumberFormat="1" applyFill="1" applyBorder="1"/>
    <xf numFmtId="4" fontId="4" fillId="9" borderId="86" xfId="0" applyNumberFormat="1" applyFont="1" applyFill="1" applyBorder="1"/>
    <xf numFmtId="4" fontId="0" fillId="9" borderId="66" xfId="0" applyNumberFormat="1" applyFill="1" applyBorder="1"/>
    <xf numFmtId="4" fontId="4" fillId="9" borderId="12" xfId="0" applyNumberFormat="1" applyFont="1" applyFill="1" applyBorder="1"/>
    <xf numFmtId="4" fontId="0" fillId="9" borderId="71" xfId="0" applyNumberFormat="1" applyFill="1" applyBorder="1"/>
    <xf numFmtId="4" fontId="0" fillId="9" borderId="95" xfId="0" applyNumberFormat="1" applyFill="1" applyBorder="1"/>
    <xf numFmtId="4" fontId="0" fillId="9" borderId="102" xfId="0" applyNumberFormat="1" applyFill="1" applyBorder="1"/>
    <xf numFmtId="4" fontId="0" fillId="9" borderId="105" xfId="0" applyNumberFormat="1" applyFill="1" applyBorder="1"/>
    <xf numFmtId="4" fontId="0" fillId="9" borderId="112" xfId="0" applyNumberFormat="1" applyFill="1" applyBorder="1"/>
    <xf numFmtId="4" fontId="0" fillId="9" borderId="117" xfId="0" applyNumberFormat="1" applyFill="1" applyBorder="1"/>
    <xf numFmtId="4" fontId="4" fillId="9" borderId="123" xfId="0" applyNumberFormat="1" applyFont="1" applyFill="1" applyBorder="1"/>
    <xf numFmtId="4" fontId="0" fillId="9" borderId="124" xfId="0" applyNumberFormat="1" applyFill="1" applyBorder="1"/>
    <xf numFmtId="4" fontId="0" fillId="9" borderId="130" xfId="0" applyNumberFormat="1" applyFill="1" applyBorder="1"/>
    <xf numFmtId="4" fontId="4" fillId="37" borderId="25" xfId="0" applyNumberFormat="1" applyFont="1" applyFill="1" applyBorder="1"/>
    <xf numFmtId="4" fontId="0" fillId="37" borderId="140" xfId="0" applyNumberFormat="1" applyFill="1" applyBorder="1"/>
    <xf numFmtId="4" fontId="4" fillId="37" borderId="123" xfId="0" applyNumberFormat="1" applyFont="1" applyFill="1" applyBorder="1"/>
    <xf numFmtId="4" fontId="0" fillId="37" borderId="124" xfId="0" applyNumberFormat="1" applyFill="1" applyBorder="1"/>
    <xf numFmtId="4" fontId="4" fillId="37" borderId="12" xfId="0" applyNumberFormat="1" applyFont="1" applyFill="1" applyBorder="1"/>
    <xf numFmtId="4" fontId="0" fillId="37" borderId="112" xfId="0" applyNumberFormat="1" applyFill="1" applyBorder="1"/>
    <xf numFmtId="4" fontId="0" fillId="37" borderId="154" xfId="0" applyNumberFormat="1" applyFill="1" applyBorder="1"/>
    <xf numFmtId="4" fontId="4" fillId="37" borderId="162" xfId="0" applyNumberFormat="1" applyFont="1" applyFill="1" applyBorder="1"/>
    <xf numFmtId="4" fontId="0" fillId="37" borderId="163" xfId="0" applyNumberFormat="1" applyFill="1" applyBorder="1"/>
    <xf numFmtId="4" fontId="0" fillId="37" borderId="167" xfId="0" applyNumberFormat="1" applyFill="1" applyBorder="1"/>
    <xf numFmtId="4" fontId="0" fillId="36" borderId="167" xfId="0" applyNumberFormat="1" applyFill="1" applyBorder="1"/>
    <xf numFmtId="4" fontId="4" fillId="7" borderId="172" xfId="0" applyNumberFormat="1" applyFont="1" applyFill="1" applyBorder="1"/>
    <xf numFmtId="4" fontId="0" fillId="7" borderId="173" xfId="0" applyNumberFormat="1" applyFill="1" applyBorder="1"/>
    <xf numFmtId="4" fontId="4" fillId="14" borderId="172" xfId="0" applyNumberFormat="1" applyFont="1" applyFill="1" applyBorder="1"/>
    <xf numFmtId="4" fontId="0" fillId="14" borderId="173" xfId="0" applyNumberFormat="1" applyFill="1" applyBorder="1"/>
    <xf numFmtId="4" fontId="4" fillId="9" borderId="172" xfId="0" applyNumberFormat="1" applyFont="1" applyFill="1" applyBorder="1"/>
    <xf numFmtId="4" fontId="0" fillId="9" borderId="173" xfId="0" applyNumberFormat="1" applyFill="1" applyBorder="1"/>
    <xf numFmtId="4" fontId="4" fillId="37" borderId="172" xfId="0" applyNumberFormat="1" applyFont="1" applyFill="1" applyBorder="1"/>
    <xf numFmtId="4" fontId="0" fillId="37" borderId="173" xfId="0" applyNumberFormat="1" applyFill="1" applyBorder="1"/>
    <xf numFmtId="4" fontId="4" fillId="37" borderId="180" xfId="0" applyNumberFormat="1" applyFont="1" applyFill="1" applyBorder="1"/>
    <xf numFmtId="4" fontId="0" fillId="37" borderId="181" xfId="0" applyNumberFormat="1" applyFill="1" applyBorder="1"/>
    <xf numFmtId="4" fontId="0" fillId="36" borderId="117" xfId="0" applyNumberFormat="1" applyFill="1" applyBorder="1"/>
    <xf numFmtId="4" fontId="0" fillId="36" borderId="105" xfId="0" applyNumberFormat="1" applyFill="1" applyBorder="1"/>
    <xf numFmtId="4" fontId="0" fillId="36" borderId="188" xfId="0" applyNumberFormat="1" applyFill="1" applyBorder="1"/>
    <xf numFmtId="4" fontId="0" fillId="7" borderId="188" xfId="0" applyNumberFormat="1" applyFill="1" applyBorder="1"/>
    <xf numFmtId="4" fontId="4" fillId="7" borderId="180" xfId="0" applyNumberFormat="1" applyFont="1" applyFill="1" applyBorder="1"/>
    <xf numFmtId="4" fontId="0" fillId="7" borderId="181" xfId="0" applyNumberFormat="1" applyFill="1" applyBorder="1"/>
    <xf numFmtId="4" fontId="0" fillId="14" borderId="188" xfId="0" applyNumberFormat="1" applyFill="1" applyBorder="1"/>
    <xf numFmtId="4" fontId="0" fillId="14" borderId="181" xfId="0" applyNumberFormat="1" applyFill="1" applyBorder="1"/>
    <xf numFmtId="4" fontId="0" fillId="9" borderId="188" xfId="0" applyNumberFormat="1" applyFill="1" applyBorder="1"/>
    <xf numFmtId="4" fontId="0" fillId="9" borderId="198" xfId="0" applyNumberFormat="1" applyFill="1" applyBorder="1"/>
    <xf numFmtId="4" fontId="0" fillId="9" borderId="205" xfId="0" applyNumberFormat="1" applyFill="1" applyBorder="1"/>
    <xf numFmtId="4" fontId="0" fillId="37" borderId="210" xfId="0" applyNumberFormat="1" applyFill="1" applyBorder="1"/>
    <xf numFmtId="4" fontId="4" fillId="37" borderId="86" xfId="0" applyNumberFormat="1" applyFont="1" applyFill="1" applyBorder="1"/>
    <xf numFmtId="4" fontId="0" fillId="37" borderId="66" xfId="0" applyNumberFormat="1" applyFill="1" applyBorder="1"/>
    <xf numFmtId="4" fontId="0" fillId="37" borderId="71" xfId="0" applyNumberFormat="1" applyFill="1" applyBorder="1"/>
    <xf numFmtId="4" fontId="0" fillId="37" borderId="215" xfId="0" applyNumberFormat="1" applyFill="1" applyBorder="1"/>
    <xf numFmtId="4" fontId="4" fillId="36" borderId="221" xfId="0" applyNumberFormat="1" applyFont="1" applyFill="1" applyBorder="1"/>
    <xf numFmtId="4" fontId="4" fillId="5" borderId="18" xfId="0" applyNumberFormat="1" applyFont="1" applyFill="1" applyBorder="1"/>
    <xf numFmtId="4" fontId="0" fillId="5" borderId="192" xfId="0" applyNumberFormat="1" applyFill="1" applyBorder="1"/>
    <xf numFmtId="4" fontId="4" fillId="5" borderId="12" xfId="0" applyNumberFormat="1" applyFont="1" applyFill="1" applyBorder="1"/>
    <xf numFmtId="4" fontId="0" fillId="5" borderId="71" xfId="0" applyNumberFormat="1" applyFill="1" applyBorder="1"/>
    <xf numFmtId="4" fontId="4" fillId="15" borderId="87" xfId="0" applyNumberFormat="1" applyFont="1" applyFill="1" applyBorder="1" applyAlignment="1">
      <alignment horizontal="center" vertical="center"/>
    </xf>
    <xf numFmtId="4" fontId="4" fillId="7" borderId="63" xfId="0" applyNumberFormat="1" applyFont="1" applyFill="1" applyBorder="1" applyAlignment="1">
      <alignment horizontal="center" vertical="center"/>
    </xf>
    <xf numFmtId="0" fontId="11" fillId="14" borderId="7" xfId="4" applyFont="1" applyFill="1" applyBorder="1" applyAlignment="1">
      <alignment horizontal="center" vertical="center" wrapText="1"/>
    </xf>
    <xf numFmtId="0" fontId="11" fillId="14" borderId="40" xfId="4" applyFont="1" applyFill="1" applyBorder="1" applyAlignment="1">
      <alignment horizontal="center" vertical="center" wrapText="1"/>
    </xf>
    <xf numFmtId="0" fontId="11" fillId="14" borderId="53" xfId="4" applyFont="1" applyFill="1" applyBorder="1" applyAlignment="1">
      <alignment horizontal="center" vertical="center" wrapText="1"/>
    </xf>
    <xf numFmtId="0" fontId="11" fillId="14" borderId="54" xfId="4" applyFont="1" applyFill="1" applyBorder="1" applyAlignment="1">
      <alignment horizontal="center" vertical="center" wrapText="1"/>
    </xf>
    <xf numFmtId="0" fontId="11" fillId="14" borderId="55" xfId="4" applyFont="1" applyFill="1" applyBorder="1" applyAlignment="1">
      <alignment horizontal="center" vertical="center" wrapText="1"/>
    </xf>
    <xf numFmtId="0" fontId="11" fillId="14" borderId="83" xfId="4" applyFont="1" applyFill="1" applyBorder="1" applyAlignment="1">
      <alignment horizontal="center" vertical="center" wrapText="1"/>
    </xf>
    <xf numFmtId="4" fontId="4" fillId="15" borderId="237" xfId="0" applyNumberFormat="1" applyFont="1" applyFill="1" applyBorder="1" applyAlignment="1">
      <alignment horizontal="center" vertical="center"/>
    </xf>
    <xf numFmtId="4" fontId="0" fillId="36" borderId="236" xfId="0" applyNumberFormat="1" applyFill="1" applyBorder="1"/>
    <xf numFmtId="4" fontId="0" fillId="36" borderId="238" xfId="0" applyNumberFormat="1" applyFill="1" applyBorder="1"/>
    <xf numFmtId="4" fontId="0" fillId="36" borderId="239" xfId="0" applyNumberFormat="1" applyFill="1" applyBorder="1"/>
    <xf numFmtId="4" fontId="0" fillId="36" borderId="191" xfId="0" applyNumberFormat="1" applyFill="1" applyBorder="1"/>
    <xf numFmtId="4" fontId="0" fillId="7" borderId="236" xfId="0" applyNumberFormat="1" applyFill="1" applyBorder="1"/>
    <xf numFmtId="4" fontId="0" fillId="7" borderId="238" xfId="0" applyNumberFormat="1" applyFill="1" applyBorder="1"/>
    <xf numFmtId="4" fontId="0" fillId="7" borderId="239" xfId="0" applyNumberFormat="1" applyFill="1" applyBorder="1"/>
    <xf numFmtId="4" fontId="0" fillId="14" borderId="236" xfId="0" applyNumberFormat="1" applyFill="1" applyBorder="1"/>
    <xf numFmtId="4" fontId="0" fillId="14" borderId="238" xfId="0" applyNumberFormat="1" applyFill="1" applyBorder="1"/>
    <xf numFmtId="4" fontId="0" fillId="14" borderId="239" xfId="0" applyNumberFormat="1" applyFill="1" applyBorder="1"/>
    <xf numFmtId="4" fontId="0" fillId="9" borderId="236" xfId="0" applyNumberFormat="1" applyFill="1" applyBorder="1"/>
    <xf numFmtId="4" fontId="0" fillId="9" borderId="238" xfId="0" applyNumberFormat="1" applyFill="1" applyBorder="1"/>
    <xf numFmtId="4" fontId="0" fillId="9" borderId="239" xfId="0" applyNumberFormat="1" applyFill="1" applyBorder="1"/>
    <xf numFmtId="4" fontId="0" fillId="37" borderId="236" xfId="0" applyNumberFormat="1" applyFill="1" applyBorder="1"/>
    <xf numFmtId="4" fontId="0" fillId="37" borderId="238" xfId="0" applyNumberFormat="1" applyFill="1" applyBorder="1"/>
    <xf numFmtId="4" fontId="0" fillId="37" borderId="239" xfId="0" applyNumberFormat="1" applyFill="1" applyBorder="1"/>
    <xf numFmtId="4" fontId="0" fillId="5" borderId="191" xfId="0" applyNumberFormat="1" applyFill="1" applyBorder="1"/>
    <xf numFmtId="4" fontId="0" fillId="5" borderId="239" xfId="0" applyNumberFormat="1" applyFill="1" applyBorder="1"/>
    <xf numFmtId="4" fontId="4" fillId="7" borderId="240" xfId="0" applyNumberFormat="1" applyFont="1" applyFill="1" applyBorder="1" applyAlignment="1">
      <alignment horizontal="center" vertical="center"/>
    </xf>
    <xf numFmtId="4" fontId="4" fillId="36" borderId="219" xfId="0" applyNumberFormat="1" applyFont="1" applyFill="1" applyBorder="1"/>
    <xf numFmtId="4" fontId="4" fillId="36" borderId="241" xfId="0" applyNumberFormat="1" applyFont="1" applyFill="1" applyBorder="1"/>
    <xf numFmtId="4" fontId="4" fillId="36" borderId="242" xfId="0" applyNumberFormat="1" applyFont="1" applyFill="1" applyBorder="1"/>
    <xf numFmtId="4" fontId="4" fillId="36" borderId="56" xfId="0" applyNumberFormat="1" applyFont="1" applyFill="1" applyBorder="1"/>
    <xf numFmtId="4" fontId="4" fillId="7" borderId="219" xfId="0" applyNumberFormat="1" applyFont="1" applyFill="1" applyBorder="1"/>
    <xf numFmtId="4" fontId="4" fillId="7" borderId="241" xfId="0" applyNumberFormat="1" applyFont="1" applyFill="1" applyBorder="1"/>
    <xf numFmtId="4" fontId="4" fillId="7" borderId="242" xfId="0" applyNumberFormat="1" applyFont="1" applyFill="1" applyBorder="1"/>
    <xf numFmtId="4" fontId="4" fillId="14" borderId="219" xfId="0" applyNumberFormat="1" applyFont="1" applyFill="1" applyBorder="1"/>
    <xf numFmtId="4" fontId="4" fillId="14" borderId="241" xfId="0" applyNumberFormat="1" applyFont="1" applyFill="1" applyBorder="1"/>
    <xf numFmtId="4" fontId="4" fillId="14" borderId="242" xfId="0" applyNumberFormat="1" applyFont="1" applyFill="1" applyBorder="1"/>
    <xf numFmtId="4" fontId="4" fillId="9" borderId="219" xfId="0" applyNumberFormat="1" applyFont="1" applyFill="1" applyBorder="1"/>
    <xf numFmtId="4" fontId="4" fillId="9" borderId="241" xfId="0" applyNumberFormat="1" applyFont="1" applyFill="1" applyBorder="1"/>
    <xf numFmtId="4" fontId="4" fillId="9" borderId="242" xfId="0" applyNumberFormat="1" applyFont="1" applyFill="1" applyBorder="1"/>
    <xf numFmtId="4" fontId="4" fillId="37" borderId="219" xfId="0" applyNumberFormat="1" applyFont="1" applyFill="1" applyBorder="1"/>
    <xf numFmtId="4" fontId="4" fillId="37" borderId="241" xfId="0" applyNumberFormat="1" applyFont="1" applyFill="1" applyBorder="1"/>
    <xf numFmtId="4" fontId="4" fillId="37" borderId="242" xfId="0" applyNumberFormat="1" applyFont="1" applyFill="1" applyBorder="1"/>
    <xf numFmtId="4" fontId="4" fillId="5" borderId="56" xfId="0" applyNumberFormat="1" applyFont="1" applyFill="1" applyBorder="1"/>
    <xf numFmtId="4" fontId="4" fillId="5" borderId="242" xfId="0" applyNumberFormat="1" applyFont="1" applyFill="1" applyBorder="1"/>
    <xf numFmtId="4" fontId="4" fillId="16" borderId="229" xfId="0" applyNumberFormat="1" applyFont="1" applyFill="1" applyBorder="1" applyAlignment="1">
      <alignment horizontal="center" vertical="center"/>
    </xf>
    <xf numFmtId="4" fontId="4" fillId="16" borderId="231" xfId="0" applyNumberFormat="1" applyFont="1" applyFill="1" applyBorder="1" applyAlignment="1">
      <alignment horizontal="center" vertical="center"/>
    </xf>
    <xf numFmtId="4" fontId="0" fillId="7" borderId="215" xfId="0" applyNumberFormat="1" applyFill="1" applyBorder="1"/>
    <xf numFmtId="4" fontId="4" fillId="7" borderId="232" xfId="0" applyNumberFormat="1" applyFont="1" applyFill="1" applyBorder="1"/>
    <xf numFmtId="4" fontId="0" fillId="7" borderId="234" xfId="0" applyNumberFormat="1" applyFill="1" applyBorder="1"/>
    <xf numFmtId="4" fontId="4" fillId="7" borderId="226" xfId="0" applyNumberFormat="1" applyFont="1" applyFill="1" applyBorder="1"/>
    <xf numFmtId="4" fontId="0" fillId="7" borderId="228" xfId="0" applyNumberFormat="1" applyFill="1" applyBorder="1"/>
    <xf numFmtId="4" fontId="0" fillId="14" borderId="215" xfId="0" applyNumberFormat="1" applyFill="1" applyBorder="1"/>
    <xf numFmtId="4" fontId="4" fillId="14" borderId="232" xfId="0" applyNumberFormat="1" applyFont="1" applyFill="1" applyBorder="1"/>
    <xf numFmtId="4" fontId="0" fillId="14" borderId="234" xfId="0" applyNumberFormat="1" applyFill="1" applyBorder="1"/>
    <xf numFmtId="4" fontId="4" fillId="14" borderId="226" xfId="0" applyNumberFormat="1" applyFont="1" applyFill="1" applyBorder="1"/>
    <xf numFmtId="4" fontId="0" fillId="14" borderId="228" xfId="0" applyNumberFormat="1" applyFill="1" applyBorder="1"/>
    <xf numFmtId="4" fontId="0" fillId="9" borderId="215" xfId="0" applyNumberFormat="1" applyFill="1" applyBorder="1"/>
    <xf numFmtId="4" fontId="4" fillId="9" borderId="232" xfId="0" applyNumberFormat="1" applyFont="1" applyFill="1" applyBorder="1"/>
    <xf numFmtId="4" fontId="0" fillId="9" borderId="234" xfId="0" applyNumberFormat="1" applyFill="1" applyBorder="1"/>
    <xf numFmtId="4" fontId="4" fillId="9" borderId="226" xfId="0" applyNumberFormat="1" applyFont="1" applyFill="1" applyBorder="1"/>
    <xf numFmtId="4" fontId="0" fillId="9" borderId="228" xfId="0" applyNumberFormat="1" applyFill="1" applyBorder="1"/>
    <xf numFmtId="4" fontId="4" fillId="37" borderId="232" xfId="0" applyNumberFormat="1" applyFont="1" applyFill="1" applyBorder="1"/>
    <xf numFmtId="4" fontId="0" fillId="37" borderId="234" xfId="0" applyNumberFormat="1" applyFill="1" applyBorder="1"/>
    <xf numFmtId="4" fontId="4" fillId="37" borderId="226" xfId="0" applyNumberFormat="1" applyFont="1" applyFill="1" applyBorder="1"/>
    <xf numFmtId="4" fontId="0" fillId="37" borderId="228" xfId="0" applyNumberFormat="1" applyFill="1" applyBorder="1"/>
    <xf numFmtId="4" fontId="4" fillId="5" borderId="226" xfId="0" applyNumberFormat="1" applyFont="1" applyFill="1" applyBorder="1"/>
    <xf numFmtId="4" fontId="0" fillId="5" borderId="228" xfId="0" applyNumberFormat="1" applyFill="1" applyBorder="1"/>
    <xf numFmtId="0" fontId="17" fillId="18" borderId="44" xfId="4" applyFont="1" applyFill="1" applyBorder="1" applyAlignment="1">
      <alignment horizontal="center" vertical="center" wrapText="1" shrinkToFit="1"/>
    </xf>
    <xf numFmtId="0" fontId="18" fillId="18" borderId="64" xfId="4" applyFont="1" applyFill="1" applyBorder="1" applyAlignment="1">
      <alignment horizontal="center" vertical="center" wrapText="1" shrinkToFit="1"/>
    </xf>
    <xf numFmtId="0" fontId="18" fillId="18" borderId="67" xfId="4" applyFont="1" applyFill="1" applyBorder="1" applyAlignment="1">
      <alignment horizontal="center" vertical="center" wrapText="1" shrinkToFit="1"/>
    </xf>
    <xf numFmtId="0" fontId="17" fillId="18" borderId="73" xfId="4" applyFont="1" applyFill="1" applyBorder="1" applyAlignment="1">
      <alignment horizontal="center" vertical="center" wrapText="1" shrinkToFit="1"/>
    </xf>
    <xf numFmtId="0" fontId="18" fillId="18" borderId="61" xfId="4" applyFont="1" applyFill="1" applyBorder="1" applyAlignment="1">
      <alignment horizontal="center" vertical="center" wrapText="1" shrinkToFit="1"/>
    </xf>
    <xf numFmtId="0" fontId="17" fillId="19" borderId="44" xfId="4" applyFont="1" applyFill="1" applyBorder="1" applyAlignment="1">
      <alignment horizontal="center" vertical="center" wrapText="1" shrinkToFit="1"/>
    </xf>
    <xf numFmtId="0" fontId="18" fillId="19" borderId="64" xfId="4" applyFont="1" applyFill="1" applyBorder="1" applyAlignment="1">
      <alignment horizontal="center" vertical="center" wrapText="1" shrinkToFit="1"/>
    </xf>
    <xf numFmtId="0" fontId="18" fillId="19" borderId="67" xfId="4" applyFont="1" applyFill="1" applyBorder="1" applyAlignment="1">
      <alignment horizontal="center" vertical="center" wrapText="1" shrinkToFit="1"/>
    </xf>
    <xf numFmtId="0" fontId="17" fillId="20" borderId="44" xfId="4" applyFont="1" applyFill="1" applyBorder="1" applyAlignment="1">
      <alignment horizontal="center" vertical="center" wrapText="1" shrinkToFit="1"/>
    </xf>
    <xf numFmtId="0" fontId="18" fillId="20" borderId="64" xfId="4" applyFont="1" applyFill="1" applyBorder="1" applyAlignment="1">
      <alignment horizontal="center" vertical="center" wrapText="1" shrinkToFit="1"/>
    </xf>
    <xf numFmtId="0" fontId="18" fillId="20" borderId="67" xfId="4" applyFont="1" applyFill="1" applyBorder="1" applyAlignment="1">
      <alignment horizontal="center" vertical="center" wrapText="1" shrinkToFit="1"/>
    </xf>
    <xf numFmtId="0" fontId="17" fillId="21" borderId="44" xfId="4" applyFont="1" applyFill="1" applyBorder="1" applyAlignment="1">
      <alignment horizontal="center" vertical="center" wrapText="1"/>
    </xf>
    <xf numFmtId="0" fontId="18" fillId="21" borderId="64" xfId="4" applyFont="1" applyFill="1" applyBorder="1" applyAlignment="1">
      <alignment horizontal="center" vertical="center" wrapText="1"/>
    </xf>
    <xf numFmtId="0" fontId="18" fillId="21" borderId="67" xfId="4" applyFont="1" applyFill="1" applyBorder="1" applyAlignment="1">
      <alignment horizontal="center" vertical="center" wrapText="1"/>
    </xf>
    <xf numFmtId="0" fontId="17" fillId="21" borderId="89" xfId="4" applyFont="1" applyFill="1" applyBorder="1" applyAlignment="1">
      <alignment horizontal="center" vertical="center" wrapText="1"/>
    </xf>
    <xf numFmtId="0" fontId="18" fillId="21" borderId="96" xfId="4" applyFont="1" applyFill="1" applyBorder="1" applyAlignment="1">
      <alignment horizontal="center" vertical="center" wrapText="1"/>
    </xf>
    <xf numFmtId="0" fontId="18" fillId="21" borderId="103" xfId="4" applyFont="1" applyFill="1" applyBorder="1" applyAlignment="1">
      <alignment horizontal="center" vertical="center" wrapText="1"/>
    </xf>
    <xf numFmtId="0" fontId="18" fillId="21" borderId="106" xfId="4" applyFont="1" applyFill="1" applyBorder="1" applyAlignment="1">
      <alignment horizontal="center" vertical="center" wrapText="1"/>
    </xf>
    <xf numFmtId="0" fontId="17" fillId="21" borderId="113" xfId="4" applyFont="1" applyFill="1" applyBorder="1" applyAlignment="1">
      <alignment horizontal="center" vertical="center" wrapText="1"/>
    </xf>
    <xf numFmtId="0" fontId="18" fillId="21" borderId="118" xfId="4" applyFont="1" applyFill="1" applyBorder="1" applyAlignment="1">
      <alignment horizontal="center" vertical="center" wrapText="1"/>
    </xf>
    <xf numFmtId="0" fontId="18" fillId="21" borderId="125" xfId="4" applyFont="1" applyFill="1" applyBorder="1" applyAlignment="1">
      <alignment horizontal="center" vertical="center" wrapText="1"/>
    </xf>
    <xf numFmtId="0" fontId="17" fillId="21" borderId="126" xfId="4" applyFont="1" applyFill="1" applyBorder="1" applyAlignment="1">
      <alignment horizontal="center" vertical="center" wrapText="1"/>
    </xf>
    <xf numFmtId="0" fontId="18" fillId="21" borderId="131" xfId="4" applyFont="1" applyFill="1" applyBorder="1" applyAlignment="1">
      <alignment horizontal="center" vertical="center" wrapText="1"/>
    </xf>
    <xf numFmtId="0" fontId="17" fillId="23" borderId="136" xfId="4" applyFont="1" applyFill="1" applyBorder="1" applyAlignment="1">
      <alignment horizontal="center" vertical="center" wrapText="1" shrinkToFit="1"/>
    </xf>
    <xf numFmtId="0" fontId="18" fillId="23" borderId="118" xfId="4" applyFont="1" applyFill="1" applyBorder="1" applyAlignment="1">
      <alignment horizontal="center" vertical="center" wrapText="1" shrinkToFit="1"/>
    </xf>
    <xf numFmtId="0" fontId="18" fillId="23" borderId="125" xfId="4" applyFont="1" applyFill="1" applyBorder="1" applyAlignment="1">
      <alignment horizontal="center" vertical="center" wrapText="1" shrinkToFit="1"/>
    </xf>
    <xf numFmtId="0" fontId="17" fillId="23" borderId="145" xfId="4" applyFont="1" applyFill="1" applyBorder="1" applyAlignment="1">
      <alignment horizontal="center" vertical="center" wrapText="1" shrinkToFit="1"/>
    </xf>
    <xf numFmtId="0" fontId="18" fillId="23" borderId="155" xfId="4" applyFont="1" applyFill="1" applyBorder="1" applyAlignment="1">
      <alignment horizontal="center" vertical="center" wrapText="1" shrinkToFit="1"/>
    </xf>
    <xf numFmtId="0" fontId="18" fillId="23" borderId="164" xfId="4" applyFont="1" applyFill="1" applyBorder="1" applyAlignment="1">
      <alignment horizontal="center" vertical="center" wrapText="1" shrinkToFit="1"/>
    </xf>
    <xf numFmtId="0" fontId="17" fillId="23" borderId="126" xfId="4" applyFont="1" applyFill="1" applyBorder="1" applyAlignment="1">
      <alignment horizontal="center" vertical="center" wrapText="1" shrinkToFit="1"/>
    </xf>
    <xf numFmtId="0" fontId="17" fillId="24" borderId="137" xfId="4" applyFont="1" applyFill="1" applyBorder="1" applyAlignment="1">
      <alignment horizontal="center" vertical="center" wrapText="1" shrinkToFit="1"/>
    </xf>
    <xf numFmtId="0" fontId="17" fillId="25" borderId="168" xfId="4" applyFont="1" applyFill="1" applyBorder="1" applyAlignment="1">
      <alignment horizontal="center" vertical="center" wrapText="1" shrinkToFit="1"/>
    </xf>
    <xf numFmtId="0" fontId="17" fillId="26" borderId="168" xfId="4" applyFont="1" applyFill="1" applyBorder="1" applyAlignment="1">
      <alignment horizontal="center" vertical="center" wrapText="1" shrinkToFit="1"/>
    </xf>
    <xf numFmtId="0" fontId="19" fillId="27" borderId="168" xfId="4" applyFont="1" applyFill="1" applyBorder="1" applyAlignment="1">
      <alignment horizontal="center" vertical="center" wrapText="1"/>
    </xf>
    <xf numFmtId="0" fontId="19" fillId="28" borderId="168" xfId="4" applyFont="1" applyFill="1" applyBorder="1" applyAlignment="1">
      <alignment horizontal="center" vertical="center" wrapText="1" shrinkToFit="1"/>
    </xf>
    <xf numFmtId="0" fontId="19" fillId="28" borderId="174" xfId="4" applyFont="1" applyFill="1" applyBorder="1" applyAlignment="1">
      <alignment horizontal="center" vertical="center" wrapText="1" shrinkToFit="1"/>
    </xf>
    <xf numFmtId="0" fontId="17" fillId="18" borderId="126" xfId="4" applyFont="1" applyFill="1" applyBorder="1" applyAlignment="1">
      <alignment horizontal="center" vertical="center" wrapText="1" shrinkToFit="1"/>
    </xf>
    <xf numFmtId="0" fontId="18" fillId="18" borderId="131" xfId="4" applyFont="1" applyFill="1" applyBorder="1" applyAlignment="1">
      <alignment horizontal="center" vertical="center" wrapText="1" shrinkToFit="1"/>
    </xf>
    <xf numFmtId="0" fontId="18" fillId="18" borderId="106" xfId="4" applyFont="1" applyFill="1" applyBorder="1" applyAlignment="1">
      <alignment horizontal="center" vertical="center" wrapText="1" shrinkToFit="1"/>
    </xf>
    <xf numFmtId="0" fontId="17" fillId="18" borderId="182" xfId="4" applyFont="1" applyFill="1" applyBorder="1" applyAlignment="1">
      <alignment horizontal="center" vertical="center" wrapText="1" shrinkToFit="1"/>
    </xf>
    <xf numFmtId="0" fontId="17" fillId="19" borderId="183" xfId="4" applyFont="1" applyFill="1" applyBorder="1" applyAlignment="1">
      <alignment horizontal="center" vertical="center" wrapText="1" shrinkToFit="1"/>
    </xf>
    <xf numFmtId="0" fontId="18" fillId="19" borderId="97" xfId="4" applyFont="1" applyFill="1" applyBorder="1" applyAlignment="1">
      <alignment horizontal="center" vertical="center" wrapText="1" shrinkToFit="1"/>
    </xf>
    <xf numFmtId="0" fontId="18" fillId="19" borderId="168" xfId="4" applyFont="1" applyFill="1" applyBorder="1" applyAlignment="1">
      <alignment horizontal="center" vertical="center" wrapText="1" shrinkToFit="1"/>
    </xf>
    <xf numFmtId="0" fontId="18" fillId="19" borderId="174" xfId="4" applyFont="1" applyFill="1" applyBorder="1" applyAlignment="1">
      <alignment horizontal="center" vertical="center" wrapText="1" shrinkToFit="1"/>
    </xf>
    <xf numFmtId="0" fontId="17" fillId="20" borderId="183" xfId="4" applyFont="1" applyFill="1" applyBorder="1" applyAlignment="1">
      <alignment horizontal="center" vertical="center" wrapText="1" shrinkToFit="1"/>
    </xf>
    <xf numFmtId="0" fontId="18" fillId="20" borderId="168" xfId="4" applyFont="1" applyFill="1" applyBorder="1" applyAlignment="1">
      <alignment horizontal="center" vertical="center" wrapText="1" shrinkToFit="1"/>
    </xf>
    <xf numFmtId="0" fontId="18" fillId="20" borderId="174" xfId="4" applyFont="1" applyFill="1" applyBorder="1" applyAlignment="1">
      <alignment horizontal="center" vertical="center" wrapText="1" shrinkToFit="1"/>
    </xf>
    <xf numFmtId="0" fontId="18" fillId="21" borderId="193" xfId="4" applyFont="1" applyFill="1" applyBorder="1" applyAlignment="1">
      <alignment horizontal="center" vertical="center" wrapText="1"/>
    </xf>
    <xf numFmtId="0" fontId="17" fillId="21" borderId="194" xfId="4" applyFont="1" applyFill="1" applyBorder="1" applyAlignment="1">
      <alignment horizontal="center" vertical="center" wrapText="1"/>
    </xf>
    <xf numFmtId="0" fontId="17" fillId="21" borderId="199" xfId="4" applyFont="1" applyFill="1" applyBorder="1" applyAlignment="1">
      <alignment horizontal="center" vertical="center" wrapText="1"/>
    </xf>
    <xf numFmtId="0" fontId="17" fillId="23" borderId="206" xfId="4" applyFont="1" applyFill="1" applyBorder="1" applyAlignment="1">
      <alignment horizontal="center" vertical="center" wrapText="1" shrinkToFit="1"/>
    </xf>
    <xf numFmtId="0" fontId="18" fillId="23" borderId="96" xfId="4" applyFont="1" applyFill="1" applyBorder="1" applyAlignment="1">
      <alignment horizontal="center" vertical="center" wrapText="1" shrinkToFit="1"/>
    </xf>
    <xf numFmtId="0" fontId="18" fillId="23" borderId="193" xfId="4" applyFont="1" applyFill="1" applyBorder="1" applyAlignment="1">
      <alignment horizontal="center" vertical="center" wrapText="1" shrinkToFit="1"/>
    </xf>
    <xf numFmtId="0" fontId="17" fillId="23" borderId="211" xfId="4" applyFont="1" applyFill="1" applyBorder="1" applyAlignment="1">
      <alignment horizontal="center" vertical="center" wrapText="1" shrinkToFit="1"/>
    </xf>
    <xf numFmtId="0" fontId="17" fillId="23" borderId="216" xfId="4" applyFont="1" applyFill="1" applyBorder="1" applyAlignment="1">
      <alignment horizontal="center" vertical="center" wrapText="1" shrinkToFit="1"/>
    </xf>
    <xf numFmtId="0" fontId="17" fillId="29" borderId="212" xfId="4" applyFont="1" applyFill="1" applyBorder="1" applyAlignment="1">
      <alignment horizontal="center" vertical="center" wrapText="1" shrinkToFit="1"/>
    </xf>
    <xf numFmtId="0" fontId="17" fillId="30" borderId="168" xfId="4" applyFont="1" applyFill="1" applyBorder="1" applyAlignment="1">
      <alignment horizontal="center" vertical="center" wrapText="1" shrinkToFit="1"/>
    </xf>
    <xf numFmtId="0" fontId="17" fillId="31" borderId="168" xfId="4" applyFont="1" applyFill="1" applyBorder="1" applyAlignment="1">
      <alignment horizontal="center" vertical="center" wrapText="1" shrinkToFit="1"/>
    </xf>
    <xf numFmtId="0" fontId="17" fillId="32" borderId="168" xfId="4" applyFont="1" applyFill="1" applyBorder="1" applyAlignment="1">
      <alignment horizontal="center" vertical="center" wrapText="1"/>
    </xf>
    <xf numFmtId="0" fontId="17" fillId="33" borderId="168" xfId="4" applyFont="1" applyFill="1" applyBorder="1" applyAlignment="1">
      <alignment horizontal="center" vertical="center" wrapText="1" shrinkToFit="1"/>
    </xf>
    <xf numFmtId="0" fontId="19" fillId="28" borderId="67" xfId="4" applyFont="1" applyFill="1" applyBorder="1" applyAlignment="1">
      <alignment horizontal="center" vertical="center" wrapText="1" shrinkToFit="1"/>
    </xf>
    <xf numFmtId="0" fontId="17" fillId="34" borderId="189" xfId="4" applyFont="1" applyFill="1" applyBorder="1" applyAlignment="1">
      <alignment horizontal="center" vertical="center" wrapText="1" shrinkToFit="1"/>
    </xf>
    <xf numFmtId="0" fontId="17" fillId="34" borderId="67" xfId="4" applyFont="1" applyFill="1" applyBorder="1" applyAlignment="1">
      <alignment horizontal="center" vertical="center" wrapText="1" shrinkToFit="1"/>
    </xf>
    <xf numFmtId="0" fontId="6" fillId="0" borderId="189" xfId="0" applyFont="1" applyBorder="1" applyAlignment="1">
      <alignment horizontal="center"/>
    </xf>
    <xf numFmtId="0" fontId="6" fillId="0" borderId="190" xfId="0" applyFont="1" applyBorder="1" applyAlignment="1">
      <alignment horizontal="center" vertical="center"/>
    </xf>
    <xf numFmtId="0" fontId="6" fillId="0" borderId="191" xfId="0" applyFont="1" applyBorder="1" applyAlignment="1">
      <alignment horizontal="center" vertical="center"/>
    </xf>
    <xf numFmtId="3" fontId="6" fillId="13" borderId="190" xfId="0" applyNumberFormat="1" applyFont="1" applyFill="1" applyBorder="1" applyAlignment="1">
      <alignment horizontal="center"/>
    </xf>
    <xf numFmtId="3" fontId="6" fillId="13" borderId="191" xfId="0" applyNumberFormat="1" applyFont="1" applyFill="1" applyBorder="1" applyAlignment="1">
      <alignment horizontal="center"/>
    </xf>
    <xf numFmtId="3" fontId="6" fillId="7" borderId="18" xfId="0" applyNumberFormat="1" applyFont="1" applyFill="1" applyBorder="1" applyAlignment="1">
      <alignment horizontal="center" vertical="center"/>
    </xf>
    <xf numFmtId="3" fontId="6" fillId="7" borderId="190" xfId="0" applyNumberFormat="1" applyFont="1" applyFill="1" applyBorder="1" applyAlignment="1">
      <alignment horizontal="center" vertical="center"/>
    </xf>
    <xf numFmtId="3" fontId="6" fillId="7" borderId="191" xfId="0" applyNumberFormat="1" applyFont="1" applyFill="1" applyBorder="1" applyAlignment="1">
      <alignment horizontal="center" vertical="center"/>
    </xf>
    <xf numFmtId="3" fontId="6" fillId="14" borderId="18" xfId="0" applyNumberFormat="1" applyFont="1" applyFill="1" applyBorder="1" applyAlignment="1">
      <alignment horizontal="center"/>
    </xf>
    <xf numFmtId="3" fontId="6" fillId="14" borderId="191" xfId="0" applyNumberFormat="1" applyFont="1" applyFill="1" applyBorder="1" applyAlignment="1">
      <alignment horizontal="center"/>
    </xf>
    <xf numFmtId="3" fontId="6" fillId="15" borderId="18" xfId="0" applyNumberFormat="1" applyFont="1" applyFill="1" applyBorder="1" applyAlignment="1">
      <alignment horizontal="center" vertical="center"/>
    </xf>
    <xf numFmtId="3" fontId="6" fillId="15" borderId="190" xfId="0" applyNumberFormat="1" applyFont="1" applyFill="1" applyBorder="1" applyAlignment="1">
      <alignment horizontal="center" vertical="center"/>
    </xf>
    <xf numFmtId="3" fontId="6" fillId="15" borderId="192" xfId="0" applyNumberFormat="1" applyFont="1" applyFill="1" applyBorder="1" applyAlignment="1">
      <alignment horizontal="center" vertical="center"/>
    </xf>
    <xf numFmtId="0" fontId="5" fillId="0" borderId="51" xfId="0" applyFont="1" applyBorder="1" applyAlignment="1">
      <alignment horizontal="center"/>
    </xf>
    <xf numFmtId="4" fontId="5" fillId="0" borderId="19" xfId="0" applyNumberFormat="1" applyFont="1" applyBorder="1" applyAlignment="1">
      <alignment horizontal="center"/>
    </xf>
    <xf numFmtId="4" fontId="5" fillId="0" borderId="20" xfId="0" applyNumberFormat="1" applyFont="1" applyBorder="1" applyAlignment="1">
      <alignment horizontal="center"/>
    </xf>
    <xf numFmtId="4" fontId="5" fillId="0" borderId="22" xfId="0" applyNumberFormat="1" applyFont="1" applyBorder="1" applyAlignment="1">
      <alignment horizontal="center"/>
    </xf>
    <xf numFmtId="0" fontId="6" fillId="0" borderId="191" xfId="0" applyFont="1" applyBorder="1" applyAlignment="1">
      <alignment horizontal="center"/>
    </xf>
    <xf numFmtId="0" fontId="6" fillId="0" borderId="190" xfId="0" applyFont="1" applyBorder="1"/>
    <xf numFmtId="3" fontId="6" fillId="13" borderId="192" xfId="0" applyNumberFormat="1" applyFont="1" applyFill="1" applyBorder="1" applyAlignment="1">
      <alignment horizontal="center"/>
    </xf>
    <xf numFmtId="0" fontId="6" fillId="0" borderId="36" xfId="0" applyFont="1" applyBorder="1" applyAlignment="1">
      <alignment horizontal="center"/>
    </xf>
    <xf numFmtId="0" fontId="6" fillId="0" borderId="192" xfId="0" applyFont="1" applyBorder="1" applyAlignment="1">
      <alignment horizontal="center" vertical="center"/>
    </xf>
    <xf numFmtId="3" fontId="6" fillId="7" borderId="192" xfId="0" applyNumberFormat="1" applyFont="1" applyFill="1" applyBorder="1" applyAlignment="1">
      <alignment horizontal="center" vertical="center"/>
    </xf>
    <xf numFmtId="3" fontId="6" fillId="14" borderId="192" xfId="0" applyNumberFormat="1" applyFont="1" applyFill="1" applyBorder="1" applyAlignment="1">
      <alignment horizontal="center"/>
    </xf>
    <xf numFmtId="3" fontId="6" fillId="15" borderId="190" xfId="0" applyNumberFormat="1" applyFont="1" applyFill="1" applyBorder="1" applyAlignment="1">
      <alignment horizontal="center"/>
    </xf>
    <xf numFmtId="3" fontId="6" fillId="15" borderId="192" xfId="0" applyNumberFormat="1" applyFont="1" applyFill="1" applyBorder="1" applyAlignment="1">
      <alignment horizontal="center"/>
    </xf>
    <xf numFmtId="0" fontId="6" fillId="0" borderId="51" xfId="0" applyFont="1" applyBorder="1" applyAlignment="1">
      <alignment horizontal="center"/>
    </xf>
    <xf numFmtId="0" fontId="5" fillId="0" borderId="22" xfId="0" applyFont="1" applyBorder="1" applyAlignment="1">
      <alignment horizontal="center" vertical="center"/>
    </xf>
    <xf numFmtId="3" fontId="5" fillId="0" borderId="248" xfId="0" applyNumberFormat="1" applyFont="1" applyBorder="1" applyAlignment="1">
      <alignment horizontal="center" vertical="center"/>
    </xf>
    <xf numFmtId="3" fontId="5" fillId="0" borderId="21" xfId="0" applyNumberFormat="1" applyFont="1" applyBorder="1" applyAlignment="1">
      <alignment horizontal="center" vertical="center"/>
    </xf>
    <xf numFmtId="3" fontId="6" fillId="15" borderId="56" xfId="0" applyNumberFormat="1" applyFont="1" applyFill="1" applyBorder="1" applyAlignment="1">
      <alignment horizontal="center"/>
    </xf>
    <xf numFmtId="3" fontId="6" fillId="15" borderId="242" xfId="0" applyNumberFormat="1" applyFont="1" applyFill="1" applyBorder="1" applyAlignment="1">
      <alignment horizontal="center"/>
    </xf>
    <xf numFmtId="3" fontId="6" fillId="15" borderId="219" xfId="0" applyNumberFormat="1" applyFont="1" applyFill="1" applyBorder="1" applyAlignment="1">
      <alignment horizontal="center"/>
    </xf>
    <xf numFmtId="3" fontId="6" fillId="15" borderId="240" xfId="0" applyNumberFormat="1" applyFont="1" applyFill="1" applyBorder="1" applyAlignment="1">
      <alignment horizontal="center"/>
    </xf>
    <xf numFmtId="3" fontId="6" fillId="15" borderId="241" xfId="0" applyNumberFormat="1" applyFont="1" applyFill="1" applyBorder="1" applyAlignment="1">
      <alignment horizontal="center"/>
    </xf>
    <xf numFmtId="3" fontId="6" fillId="14" borderId="226" xfId="0" applyNumberFormat="1" applyFont="1" applyFill="1" applyBorder="1" applyAlignment="1">
      <alignment horizontal="center"/>
    </xf>
    <xf numFmtId="3" fontId="6" fillId="14" borderId="227" xfId="0" applyNumberFormat="1" applyFont="1" applyFill="1" applyBorder="1" applyAlignment="1">
      <alignment horizontal="center"/>
    </xf>
    <xf numFmtId="3" fontId="6" fillId="14" borderId="228" xfId="0" applyNumberFormat="1" applyFont="1" applyFill="1" applyBorder="1" applyAlignment="1">
      <alignment horizontal="center"/>
    </xf>
    <xf numFmtId="3" fontId="6" fillId="14" borderId="224" xfId="0" applyNumberFormat="1" applyFont="1" applyFill="1" applyBorder="1" applyAlignment="1">
      <alignment horizontal="center"/>
    </xf>
    <xf numFmtId="3" fontId="6" fillId="16" borderId="191" xfId="0" applyNumberFormat="1" applyFont="1" applyFill="1" applyBorder="1" applyAlignment="1">
      <alignment horizontal="center"/>
    </xf>
    <xf numFmtId="3" fontId="6" fillId="13" borderId="239" xfId="0" applyNumberFormat="1" applyFont="1" applyFill="1" applyBorder="1" applyAlignment="1">
      <alignment horizontal="center"/>
    </xf>
    <xf numFmtId="3" fontId="6" fillId="16" borderId="236" xfId="0" applyNumberFormat="1" applyFont="1" applyFill="1" applyBorder="1" applyAlignment="1">
      <alignment horizontal="center"/>
    </xf>
    <xf numFmtId="3" fontId="6" fillId="13" borderId="237" xfId="0" applyNumberFormat="1" applyFont="1" applyFill="1" applyBorder="1" applyAlignment="1">
      <alignment horizontal="center"/>
    </xf>
    <xf numFmtId="3" fontId="6" fillId="13" borderId="236" xfId="0" applyNumberFormat="1" applyFont="1" applyFill="1" applyBorder="1" applyAlignment="1">
      <alignment horizontal="center"/>
    </xf>
    <xf numFmtId="3" fontId="6" fillId="13" borderId="238" xfId="0" applyNumberFormat="1" applyFont="1" applyFill="1" applyBorder="1" applyAlignment="1">
      <alignment horizontal="center"/>
    </xf>
    <xf numFmtId="3" fontId="6" fillId="7" borderId="226" xfId="0" applyNumberFormat="1" applyFont="1" applyFill="1" applyBorder="1" applyAlignment="1">
      <alignment horizontal="center" vertical="center"/>
    </xf>
    <xf numFmtId="3" fontId="6" fillId="7" borderId="227" xfId="0" applyNumberFormat="1" applyFont="1" applyFill="1" applyBorder="1" applyAlignment="1">
      <alignment horizontal="center" vertical="center"/>
    </xf>
    <xf numFmtId="3" fontId="6" fillId="7" borderId="228" xfId="0" applyNumberFormat="1" applyFont="1" applyFill="1" applyBorder="1" applyAlignment="1">
      <alignment horizontal="center" vertical="center"/>
    </xf>
    <xf numFmtId="3" fontId="6" fillId="7" borderId="224" xfId="0" applyNumberFormat="1" applyFont="1" applyFill="1" applyBorder="1" applyAlignment="1">
      <alignment horizontal="center" vertical="center"/>
    </xf>
    <xf numFmtId="3" fontId="6" fillId="7" borderId="215" xfId="0" applyNumberFormat="1" applyFont="1" applyFill="1" applyBorder="1" applyAlignment="1">
      <alignment horizontal="center" vertical="center"/>
    </xf>
    <xf numFmtId="3" fontId="6" fillId="7" borderId="229" xfId="0" applyNumberFormat="1" applyFont="1" applyFill="1" applyBorder="1" applyAlignment="1">
      <alignment horizontal="center" vertical="center"/>
    </xf>
    <xf numFmtId="3" fontId="6" fillId="7" borderId="230" xfId="0" applyNumberFormat="1" applyFont="1" applyFill="1" applyBorder="1" applyAlignment="1">
      <alignment horizontal="center" vertical="center"/>
    </xf>
    <xf numFmtId="3" fontId="6" fillId="7" borderId="231" xfId="0" applyNumberFormat="1" applyFont="1" applyFill="1" applyBorder="1" applyAlignment="1">
      <alignment horizontal="center" vertical="center"/>
    </xf>
    <xf numFmtId="3" fontId="6" fillId="7" borderId="232" xfId="0" applyNumberFormat="1" applyFont="1" applyFill="1" applyBorder="1" applyAlignment="1">
      <alignment horizontal="center" vertical="center"/>
    </xf>
    <xf numFmtId="3" fontId="6" fillId="7" borderId="233" xfId="0" applyNumberFormat="1" applyFont="1" applyFill="1" applyBorder="1" applyAlignment="1">
      <alignment horizontal="center" vertical="center"/>
    </xf>
    <xf numFmtId="3" fontId="6" fillId="7" borderId="234" xfId="0" applyNumberFormat="1" applyFont="1" applyFill="1" applyBorder="1" applyAlignment="1">
      <alignment horizontal="center" vertical="center"/>
    </xf>
    <xf numFmtId="3" fontId="6" fillId="7" borderId="239" xfId="0" applyNumberFormat="1" applyFont="1" applyFill="1" applyBorder="1" applyAlignment="1">
      <alignment horizontal="center" vertical="center"/>
    </xf>
    <xf numFmtId="3" fontId="6" fillId="7" borderId="236" xfId="0" applyNumberFormat="1" applyFont="1" applyFill="1" applyBorder="1" applyAlignment="1">
      <alignment horizontal="center" vertical="center"/>
    </xf>
    <xf numFmtId="3" fontId="6" fillId="7" borderId="171" xfId="0" applyNumberFormat="1" applyFont="1" applyFill="1" applyBorder="1" applyAlignment="1">
      <alignment horizontal="center" vertical="center"/>
    </xf>
    <xf numFmtId="3" fontId="6" fillId="14" borderId="23" xfId="0" applyNumberFormat="1" applyFont="1" applyFill="1" applyBorder="1" applyAlignment="1">
      <alignment horizontal="center"/>
    </xf>
    <xf numFmtId="3" fontId="6" fillId="14" borderId="236" xfId="0" applyNumberFormat="1" applyFont="1" applyFill="1" applyBorder="1" applyAlignment="1">
      <alignment horizontal="center"/>
    </xf>
    <xf numFmtId="3" fontId="6" fillId="14" borderId="225" xfId="0" applyNumberFormat="1" applyFont="1" applyFill="1" applyBorder="1" applyAlignment="1">
      <alignment horizontal="center"/>
    </xf>
    <xf numFmtId="3" fontId="6" fillId="14" borderId="189" xfId="0" applyNumberFormat="1" applyFont="1" applyFill="1" applyBorder="1" applyAlignment="1">
      <alignment horizontal="center"/>
    </xf>
    <xf numFmtId="3" fontId="6" fillId="14" borderId="36" xfId="0" applyNumberFormat="1" applyFont="1" applyFill="1" applyBorder="1" applyAlignment="1">
      <alignment horizontal="center"/>
    </xf>
    <xf numFmtId="3" fontId="6" fillId="14" borderId="88" xfId="0" applyNumberFormat="1" applyFont="1" applyFill="1" applyBorder="1" applyAlignment="1">
      <alignment horizontal="center"/>
    </xf>
    <xf numFmtId="3" fontId="6" fillId="14" borderId="249" xfId="0" applyNumberFormat="1" applyFont="1" applyFill="1" applyBorder="1" applyAlignment="1">
      <alignment horizontal="center"/>
    </xf>
    <xf numFmtId="3" fontId="6" fillId="15" borderId="56" xfId="0" applyNumberFormat="1" applyFont="1" applyFill="1" applyBorder="1" applyAlignment="1">
      <alignment horizontal="center" vertical="center"/>
    </xf>
    <xf numFmtId="3" fontId="6" fillId="15" borderId="99" xfId="0" applyNumberFormat="1" applyFont="1" applyFill="1" applyBorder="1" applyAlignment="1">
      <alignment horizontal="center" vertical="center"/>
    </xf>
    <xf numFmtId="3" fontId="6" fillId="15" borderId="250" xfId="0" applyNumberFormat="1" applyFont="1" applyFill="1" applyBorder="1" applyAlignment="1">
      <alignment horizontal="center" vertical="center"/>
    </xf>
    <xf numFmtId="3" fontId="5" fillId="0" borderId="29" xfId="0" applyNumberFormat="1" applyFont="1" applyBorder="1" applyAlignment="1">
      <alignment horizontal="center" vertical="center"/>
    </xf>
    <xf numFmtId="3" fontId="5" fillId="0" borderId="30" xfId="0" applyNumberFormat="1" applyFont="1" applyBorder="1" applyAlignment="1">
      <alignment horizontal="center" vertical="center"/>
    </xf>
    <xf numFmtId="3" fontId="5" fillId="0" borderId="31" xfId="0" applyNumberFormat="1" applyFont="1" applyBorder="1" applyAlignment="1">
      <alignment horizontal="center" vertical="center"/>
    </xf>
    <xf numFmtId="3" fontId="6" fillId="14" borderId="170" xfId="0" applyNumberFormat="1" applyFont="1" applyFill="1" applyBorder="1" applyAlignment="1">
      <alignment horizontal="center"/>
    </xf>
    <xf numFmtId="3" fontId="6" fillId="14" borderId="221" xfId="0" applyNumberFormat="1" applyFont="1" applyFill="1" applyBorder="1" applyAlignment="1">
      <alignment horizontal="center"/>
    </xf>
    <xf numFmtId="3" fontId="6" fillId="14" borderId="172" xfId="0" applyNumberFormat="1" applyFont="1" applyFill="1" applyBorder="1" applyAlignment="1">
      <alignment horizontal="center"/>
    </xf>
    <xf numFmtId="3" fontId="6" fillId="14" borderId="173" xfId="0" applyNumberFormat="1" applyFont="1" applyFill="1" applyBorder="1" applyAlignment="1">
      <alignment horizontal="center"/>
    </xf>
    <xf numFmtId="3" fontId="6" fillId="14" borderId="32" xfId="0" applyNumberFormat="1" applyFont="1" applyFill="1" applyBorder="1" applyAlignment="1">
      <alignment horizontal="center"/>
    </xf>
    <xf numFmtId="3" fontId="6" fillId="14" borderId="251" xfId="0" applyNumberFormat="1" applyFont="1" applyFill="1" applyBorder="1" applyAlignment="1">
      <alignment horizontal="center"/>
    </xf>
    <xf numFmtId="3" fontId="6" fillId="15" borderId="177" xfId="0" applyNumberFormat="1" applyFont="1" applyFill="1" applyBorder="1" applyAlignment="1">
      <alignment horizontal="center" vertical="center"/>
    </xf>
    <xf numFmtId="3" fontId="6" fillId="13" borderId="224" xfId="0" applyNumberFormat="1" applyFont="1" applyFill="1" applyBorder="1" applyAlignment="1">
      <alignment horizontal="center"/>
    </xf>
    <xf numFmtId="3" fontId="6" fillId="14" borderId="25" xfId="0" applyNumberFormat="1" applyFont="1" applyFill="1" applyBorder="1" applyAlignment="1">
      <alignment horizontal="center"/>
    </xf>
    <xf numFmtId="3" fontId="6" fillId="15" borderId="252" xfId="0" applyNumberFormat="1" applyFont="1" applyFill="1" applyBorder="1" applyAlignment="1">
      <alignment horizontal="center" vertical="center"/>
    </xf>
    <xf numFmtId="3" fontId="6" fillId="15" borderId="224" xfId="0" applyNumberFormat="1" applyFont="1" applyFill="1" applyBorder="1" applyAlignment="1">
      <alignment horizontal="center" vertical="center"/>
    </xf>
    <xf numFmtId="3" fontId="6" fillId="15" borderId="225" xfId="0" applyNumberFormat="1" applyFont="1" applyFill="1" applyBorder="1" applyAlignment="1">
      <alignment horizontal="center" vertical="center"/>
    </xf>
    <xf numFmtId="3" fontId="6" fillId="13" borderId="233" xfId="0" applyNumberFormat="1" applyFont="1" applyFill="1" applyBorder="1" applyAlignment="1">
      <alignment horizontal="center"/>
    </xf>
    <xf numFmtId="3" fontId="6" fillId="7" borderId="238" xfId="0" applyNumberFormat="1" applyFont="1" applyFill="1" applyBorder="1" applyAlignment="1">
      <alignment horizontal="center" vertical="center"/>
    </xf>
    <xf numFmtId="3" fontId="6" fillId="14" borderId="232" xfId="0" applyNumberFormat="1" applyFont="1" applyFill="1" applyBorder="1" applyAlignment="1">
      <alignment horizontal="center"/>
    </xf>
    <xf numFmtId="3" fontId="6" fillId="14" borderId="233" xfId="0" applyNumberFormat="1" applyFont="1" applyFill="1" applyBorder="1" applyAlignment="1">
      <alignment horizontal="center"/>
    </xf>
    <xf numFmtId="3" fontId="6" fillId="14" borderId="234" xfId="0" applyNumberFormat="1" applyFont="1" applyFill="1" applyBorder="1" applyAlignment="1">
      <alignment horizontal="center"/>
    </xf>
    <xf numFmtId="3" fontId="6" fillId="15" borderId="241" xfId="0" applyNumberFormat="1" applyFont="1" applyFill="1" applyBorder="1" applyAlignment="1">
      <alignment horizontal="center" vertical="center"/>
    </xf>
    <xf numFmtId="3" fontId="6" fillId="15" borderId="233" xfId="0" applyNumberFormat="1" applyFont="1" applyFill="1" applyBorder="1" applyAlignment="1">
      <alignment horizontal="center" vertical="center"/>
    </xf>
    <xf numFmtId="3" fontId="6" fillId="15" borderId="234" xfId="0" applyNumberFormat="1" applyFont="1" applyFill="1" applyBorder="1" applyAlignment="1">
      <alignment horizontal="center" vertical="center"/>
    </xf>
    <xf numFmtId="3" fontId="6" fillId="13" borderId="48" xfId="0" applyNumberFormat="1" applyFont="1" applyFill="1" applyBorder="1" applyAlignment="1">
      <alignment horizontal="center"/>
    </xf>
    <xf numFmtId="3" fontId="6" fillId="13" borderId="227" xfId="0" applyNumberFormat="1" applyFont="1" applyFill="1" applyBorder="1" applyAlignment="1">
      <alignment horizontal="center"/>
    </xf>
    <xf numFmtId="3" fontId="6" fillId="15" borderId="242" xfId="0" applyNumberFormat="1" applyFont="1" applyFill="1" applyBorder="1" applyAlignment="1">
      <alignment horizontal="center" vertical="center"/>
    </xf>
    <xf numFmtId="3" fontId="6" fillId="15" borderId="227" xfId="0" applyNumberFormat="1" applyFont="1" applyFill="1" applyBorder="1" applyAlignment="1">
      <alignment horizontal="center" vertical="center"/>
    </xf>
    <xf numFmtId="3" fontId="6" fillId="15" borderId="228" xfId="0" applyNumberFormat="1" applyFont="1" applyFill="1" applyBorder="1" applyAlignment="1">
      <alignment horizontal="center" vertical="center"/>
    </xf>
    <xf numFmtId="3" fontId="6" fillId="13" borderId="39" xfId="0" applyNumberFormat="1" applyFont="1" applyFill="1" applyBorder="1" applyAlignment="1">
      <alignment horizontal="center"/>
    </xf>
    <xf numFmtId="3" fontId="6" fillId="13" borderId="230" xfId="0" applyNumberFormat="1" applyFont="1" applyFill="1" applyBorder="1" applyAlignment="1">
      <alignment horizontal="center"/>
    </xf>
    <xf numFmtId="3" fontId="6" fillId="7" borderId="237" xfId="0" applyNumberFormat="1" applyFont="1" applyFill="1" applyBorder="1" applyAlignment="1">
      <alignment horizontal="center" vertical="center"/>
    </xf>
    <xf numFmtId="3" fontId="6" fillId="15" borderId="229" xfId="0" applyNumberFormat="1" applyFont="1" applyFill="1" applyBorder="1" applyAlignment="1">
      <alignment horizontal="center" vertical="center"/>
    </xf>
    <xf numFmtId="3" fontId="6" fillId="15" borderId="230" xfId="0" applyNumberFormat="1" applyFont="1" applyFill="1" applyBorder="1" applyAlignment="1">
      <alignment horizontal="center" vertical="center"/>
    </xf>
    <xf numFmtId="3" fontId="6" fillId="15" borderId="231" xfId="0" applyNumberFormat="1" applyFont="1" applyFill="1" applyBorder="1" applyAlignment="1">
      <alignment horizontal="center" vertical="center"/>
    </xf>
    <xf numFmtId="3" fontId="6" fillId="14" borderId="212" xfId="0" applyNumberFormat="1" applyFont="1" applyFill="1" applyBorder="1" applyAlignment="1">
      <alignment horizontal="center"/>
    </xf>
    <xf numFmtId="3" fontId="6" fillId="15" borderId="232" xfId="0" applyNumberFormat="1" applyFont="1" applyFill="1" applyBorder="1" applyAlignment="1">
      <alignment horizontal="center" vertical="center"/>
    </xf>
    <xf numFmtId="3" fontId="6" fillId="15" borderId="226" xfId="0" applyNumberFormat="1" applyFont="1" applyFill="1" applyBorder="1" applyAlignment="1">
      <alignment horizontal="center" vertical="center"/>
    </xf>
    <xf numFmtId="3" fontId="6" fillId="13" borderId="225" xfId="0" applyNumberFormat="1" applyFont="1" applyFill="1" applyBorder="1" applyAlignment="1">
      <alignment horizontal="center"/>
    </xf>
    <xf numFmtId="3" fontId="6" fillId="13" borderId="234" xfId="0" applyNumberFormat="1" applyFont="1" applyFill="1" applyBorder="1" applyAlignment="1">
      <alignment horizontal="center"/>
    </xf>
    <xf numFmtId="3" fontId="6" fillId="13" borderId="228" xfId="0" applyNumberFormat="1" applyFont="1" applyFill="1" applyBorder="1" applyAlignment="1">
      <alignment horizontal="center"/>
    </xf>
    <xf numFmtId="3" fontId="6" fillId="13" borderId="231" xfId="0" applyNumberFormat="1" applyFont="1" applyFill="1" applyBorder="1" applyAlignment="1">
      <alignment horizontal="center"/>
    </xf>
    <xf numFmtId="3" fontId="6" fillId="7" borderId="252" xfId="0" applyNumberFormat="1" applyFont="1" applyFill="1" applyBorder="1" applyAlignment="1">
      <alignment horizontal="center" vertical="center"/>
    </xf>
    <xf numFmtId="3" fontId="6" fillId="7" borderId="241" xfId="0" applyNumberFormat="1" applyFont="1" applyFill="1" applyBorder="1" applyAlignment="1">
      <alignment horizontal="center" vertical="center"/>
    </xf>
    <xf numFmtId="3" fontId="6" fillId="7" borderId="242" xfId="0" applyNumberFormat="1" applyFont="1" applyFill="1" applyBorder="1" applyAlignment="1">
      <alignment horizontal="center" vertical="center"/>
    </xf>
    <xf numFmtId="3" fontId="6" fillId="16" borderId="192" xfId="0" applyNumberFormat="1" applyFont="1" applyFill="1" applyBorder="1" applyAlignment="1">
      <alignment horizontal="center"/>
    </xf>
    <xf numFmtId="3" fontId="6" fillId="15" borderId="18" xfId="0" applyNumberFormat="1" applyFont="1" applyFill="1" applyBorder="1" applyAlignment="1">
      <alignment horizontal="center"/>
    </xf>
    <xf numFmtId="3" fontId="6" fillId="16" borderId="225" xfId="0" applyNumberFormat="1" applyFont="1" applyFill="1" applyBorder="1" applyAlignment="1">
      <alignment horizontal="center"/>
    </xf>
    <xf numFmtId="3" fontId="6" fillId="7" borderId="225" xfId="0" applyNumberFormat="1" applyFont="1" applyFill="1" applyBorder="1" applyAlignment="1">
      <alignment horizontal="center" vertical="center"/>
    </xf>
    <xf numFmtId="3" fontId="6" fillId="15" borderId="224" xfId="0" applyNumberFormat="1" applyFont="1" applyFill="1" applyBorder="1" applyAlignment="1">
      <alignment horizontal="center"/>
    </xf>
    <xf numFmtId="3" fontId="6" fillId="15" borderId="225" xfId="0" applyNumberFormat="1" applyFont="1" applyFill="1" applyBorder="1" applyAlignment="1">
      <alignment horizontal="center"/>
    </xf>
    <xf numFmtId="3" fontId="6" fillId="16" borderId="234" xfId="0" applyNumberFormat="1" applyFont="1" applyFill="1" applyBorder="1" applyAlignment="1">
      <alignment horizontal="center"/>
    </xf>
    <xf numFmtId="3" fontId="6" fillId="15" borderId="232" xfId="0" applyNumberFormat="1" applyFont="1" applyFill="1" applyBorder="1" applyAlignment="1">
      <alignment horizontal="center"/>
    </xf>
    <xf numFmtId="3" fontId="6" fillId="15" borderId="233" xfId="0" applyNumberFormat="1" applyFont="1" applyFill="1" applyBorder="1" applyAlignment="1">
      <alignment horizontal="center"/>
    </xf>
    <xf numFmtId="3" fontId="6" fillId="15" borderId="234" xfId="0" applyNumberFormat="1" applyFont="1" applyFill="1" applyBorder="1" applyAlignment="1">
      <alignment horizontal="center"/>
    </xf>
    <xf numFmtId="3" fontId="6" fillId="16" borderId="228" xfId="0" applyNumberFormat="1" applyFont="1" applyFill="1" applyBorder="1" applyAlignment="1">
      <alignment horizontal="center"/>
    </xf>
    <xf numFmtId="3" fontId="6" fillId="15" borderId="226" xfId="0" applyNumberFormat="1" applyFont="1" applyFill="1" applyBorder="1" applyAlignment="1">
      <alignment horizontal="center"/>
    </xf>
    <xf numFmtId="3" fontId="6" fillId="15" borderId="227" xfId="0" applyNumberFormat="1" applyFont="1" applyFill="1" applyBorder="1" applyAlignment="1">
      <alignment horizontal="center"/>
    </xf>
    <xf numFmtId="3" fontId="6" fillId="15" borderId="228" xfId="0" applyNumberFormat="1" applyFont="1" applyFill="1" applyBorder="1" applyAlignment="1">
      <alignment horizontal="center"/>
    </xf>
    <xf numFmtId="3" fontId="6" fillId="16" borderId="231" xfId="0" applyNumberFormat="1" applyFont="1" applyFill="1" applyBorder="1" applyAlignment="1">
      <alignment horizontal="center"/>
    </xf>
    <xf numFmtId="3" fontId="6" fillId="15" borderId="229" xfId="0" applyNumberFormat="1" applyFont="1" applyFill="1" applyBorder="1" applyAlignment="1">
      <alignment horizontal="center"/>
    </xf>
    <xf numFmtId="3" fontId="6" fillId="15" borderId="230" xfId="0" applyNumberFormat="1" applyFont="1" applyFill="1" applyBorder="1" applyAlignment="1">
      <alignment horizontal="center"/>
    </xf>
    <xf numFmtId="3" fontId="6" fillId="15" borderId="231" xfId="0" applyNumberFormat="1" applyFont="1" applyFill="1" applyBorder="1" applyAlignment="1">
      <alignment horizontal="center"/>
    </xf>
    <xf numFmtId="3" fontId="6" fillId="15" borderId="252" xfId="0" applyNumberFormat="1" applyFont="1" applyFill="1" applyBorder="1" applyAlignment="1">
      <alignment horizontal="center"/>
    </xf>
    <xf numFmtId="3" fontId="6" fillId="13" borderId="221" xfId="0" applyNumberFormat="1" applyFont="1" applyFill="1" applyBorder="1" applyAlignment="1">
      <alignment horizontal="center"/>
    </xf>
    <xf numFmtId="3" fontId="6" fillId="7" borderId="221" xfId="0" applyNumberFormat="1" applyFont="1" applyFill="1" applyBorder="1" applyAlignment="1">
      <alignment horizontal="center" vertical="center"/>
    </xf>
    <xf numFmtId="3" fontId="6" fillId="13" borderId="171" xfId="0" applyNumberFormat="1" applyFont="1" applyFill="1" applyBorder="1" applyAlignment="1">
      <alignment horizontal="center"/>
    </xf>
    <xf numFmtId="3" fontId="6" fillId="7" borderId="172" xfId="0" applyNumberFormat="1" applyFont="1" applyFill="1" applyBorder="1" applyAlignment="1">
      <alignment horizontal="center" vertical="center"/>
    </xf>
    <xf numFmtId="3" fontId="6" fillId="7" borderId="170" xfId="0" applyNumberFormat="1" applyFont="1" applyFill="1" applyBorder="1" applyAlignment="1">
      <alignment horizontal="center" vertical="center"/>
    </xf>
    <xf numFmtId="3" fontId="6" fillId="15" borderId="170" xfId="0" applyNumberFormat="1" applyFont="1" applyFill="1" applyBorder="1" applyAlignment="1">
      <alignment horizontal="center" vertical="center"/>
    </xf>
    <xf numFmtId="3" fontId="6" fillId="15" borderId="173" xfId="0" applyNumberFormat="1" applyFont="1" applyFill="1" applyBorder="1" applyAlignment="1">
      <alignment horizontal="center" vertical="center"/>
    </xf>
    <xf numFmtId="3" fontId="6" fillId="13" borderId="20" xfId="0" applyNumberFormat="1" applyFont="1" applyFill="1" applyBorder="1" applyAlignment="1">
      <alignment horizontal="center"/>
    </xf>
    <xf numFmtId="3" fontId="6" fillId="13" borderId="179" xfId="0" applyNumberFormat="1" applyFont="1" applyFill="1" applyBorder="1" applyAlignment="1">
      <alignment horizontal="center"/>
    </xf>
    <xf numFmtId="3" fontId="6" fillId="7" borderId="180" xfId="0" applyNumberFormat="1" applyFont="1" applyFill="1" applyBorder="1" applyAlignment="1">
      <alignment horizontal="center" vertical="center"/>
    </xf>
    <xf numFmtId="3" fontId="6" fillId="7" borderId="178" xfId="0" applyNumberFormat="1" applyFont="1" applyFill="1" applyBorder="1" applyAlignment="1">
      <alignment horizontal="center" vertical="center"/>
    </xf>
    <xf numFmtId="3" fontId="6" fillId="7" borderId="179" xfId="0" applyNumberFormat="1" applyFont="1" applyFill="1" applyBorder="1" applyAlignment="1">
      <alignment horizontal="center" vertical="center"/>
    </xf>
    <xf numFmtId="3" fontId="6" fillId="14" borderId="180" xfId="0" applyNumberFormat="1" applyFont="1" applyFill="1" applyBorder="1" applyAlignment="1">
      <alignment horizontal="center"/>
    </xf>
    <xf numFmtId="3" fontId="6" fillId="14" borderId="178" xfId="0" applyNumberFormat="1" applyFont="1" applyFill="1" applyBorder="1" applyAlignment="1">
      <alignment horizontal="center"/>
    </xf>
    <xf numFmtId="3" fontId="6" fillId="14" borderId="181" xfId="0" applyNumberFormat="1" applyFont="1" applyFill="1" applyBorder="1" applyAlignment="1">
      <alignment horizontal="center"/>
    </xf>
    <xf numFmtId="3" fontId="6" fillId="15" borderId="178" xfId="0" applyNumberFormat="1" applyFont="1" applyFill="1" applyBorder="1" applyAlignment="1">
      <alignment horizontal="center" vertical="center"/>
    </xf>
    <xf numFmtId="3" fontId="6" fillId="15" borderId="181" xfId="0" applyNumberFormat="1" applyFont="1" applyFill="1" applyBorder="1" applyAlignment="1">
      <alignment horizontal="center" vertical="center"/>
    </xf>
    <xf numFmtId="0" fontId="6" fillId="0" borderId="253" xfId="0" applyFont="1" applyBorder="1" applyAlignment="1">
      <alignment horizontal="center"/>
    </xf>
    <xf numFmtId="0" fontId="6" fillId="0" borderId="254" xfId="0" applyFont="1" applyBorder="1"/>
    <xf numFmtId="0" fontId="6" fillId="0" borderId="255" xfId="0" applyFont="1" applyBorder="1" applyAlignment="1">
      <alignment horizontal="center" vertical="center"/>
    </xf>
    <xf numFmtId="0" fontId="6" fillId="0" borderId="256" xfId="0" applyFont="1" applyBorder="1" applyAlignment="1">
      <alignment horizontal="center" vertical="center"/>
    </xf>
    <xf numFmtId="3" fontId="6" fillId="13" borderId="257" xfId="0" applyNumberFormat="1" applyFont="1" applyFill="1" applyBorder="1" applyAlignment="1">
      <alignment horizontal="center"/>
    </xf>
    <xf numFmtId="3" fontId="6" fillId="13" borderId="30" xfId="0" applyNumberFormat="1" applyFont="1" applyFill="1" applyBorder="1" applyAlignment="1">
      <alignment horizontal="center"/>
    </xf>
    <xf numFmtId="3" fontId="6" fillId="13" borderId="258" xfId="0" applyNumberFormat="1" applyFont="1" applyFill="1" applyBorder="1" applyAlignment="1">
      <alignment horizontal="center"/>
    </xf>
    <xf numFmtId="3" fontId="6" fillId="7" borderId="254" xfId="0" applyNumberFormat="1" applyFont="1" applyFill="1" applyBorder="1" applyAlignment="1">
      <alignment horizontal="center" vertical="center"/>
    </xf>
    <xf numFmtId="3" fontId="6" fillId="7" borderId="255" xfId="0" applyNumberFormat="1" applyFont="1" applyFill="1" applyBorder="1" applyAlignment="1">
      <alignment horizontal="center" vertical="center"/>
    </xf>
    <xf numFmtId="3" fontId="6" fillId="7" borderId="256" xfId="0" applyNumberFormat="1" applyFont="1" applyFill="1" applyBorder="1" applyAlignment="1">
      <alignment horizontal="center" vertical="center"/>
    </xf>
    <xf numFmtId="3" fontId="6" fillId="14" borderId="39" xfId="0" applyNumberFormat="1" applyFont="1" applyFill="1" applyBorder="1" applyAlignment="1">
      <alignment horizontal="center"/>
    </xf>
    <xf numFmtId="3" fontId="6" fillId="15" borderId="257" xfId="0" applyNumberFormat="1" applyFont="1" applyFill="1" applyBorder="1" applyAlignment="1">
      <alignment horizontal="center"/>
    </xf>
    <xf numFmtId="3" fontId="6" fillId="15" borderId="255" xfId="0" applyNumberFormat="1" applyFont="1" applyFill="1" applyBorder="1" applyAlignment="1">
      <alignment horizontal="center"/>
    </xf>
    <xf numFmtId="0" fontId="6" fillId="0" borderId="217" xfId="0" applyFont="1" applyBorder="1" applyAlignment="1">
      <alignment horizontal="center"/>
    </xf>
    <xf numFmtId="3" fontId="6" fillId="13" borderId="252" xfId="0" applyNumberFormat="1" applyFont="1" applyFill="1" applyBorder="1" applyAlignment="1">
      <alignment horizontal="center"/>
    </xf>
    <xf numFmtId="0" fontId="6" fillId="0" borderId="168" xfId="0" applyFont="1" applyBorder="1" applyAlignment="1">
      <alignment horizontal="center"/>
    </xf>
    <xf numFmtId="0" fontId="6" fillId="0" borderId="172" xfId="0" applyFont="1" applyBorder="1"/>
    <xf numFmtId="0" fontId="6" fillId="0" borderId="170" xfId="0" applyFont="1" applyBorder="1" applyAlignment="1">
      <alignment horizontal="center" vertical="center"/>
    </xf>
    <xf numFmtId="0" fontId="6" fillId="0" borderId="173" xfId="0" applyFont="1" applyBorder="1" applyAlignment="1">
      <alignment horizontal="center" vertical="center"/>
    </xf>
    <xf numFmtId="3" fontId="6" fillId="13" borderId="99" xfId="0" applyNumberFormat="1" applyFont="1" applyFill="1" applyBorder="1" applyAlignment="1">
      <alignment horizontal="center"/>
    </xf>
    <xf numFmtId="3" fontId="6" fillId="7" borderId="173" xfId="0" applyNumberFormat="1" applyFont="1" applyFill="1" applyBorder="1" applyAlignment="1">
      <alignment horizontal="center" vertical="center"/>
    </xf>
    <xf numFmtId="3" fontId="6" fillId="15" borderId="99" xfId="0" applyNumberFormat="1" applyFont="1" applyFill="1" applyBorder="1" applyAlignment="1">
      <alignment horizontal="center"/>
    </xf>
    <xf numFmtId="3" fontId="6" fillId="15" borderId="173" xfId="0" applyNumberFormat="1" applyFont="1" applyFill="1" applyBorder="1" applyAlignment="1">
      <alignment horizontal="center"/>
    </xf>
    <xf numFmtId="0" fontId="6" fillId="0" borderId="174" xfId="0" applyFont="1" applyBorder="1" applyAlignment="1">
      <alignment horizontal="center"/>
    </xf>
    <xf numFmtId="0" fontId="6" fillId="0" borderId="180" xfId="0" applyFont="1" applyBorder="1"/>
    <xf numFmtId="0" fontId="6" fillId="0" borderId="178" xfId="0" applyFont="1" applyBorder="1" applyAlignment="1">
      <alignment horizontal="center" vertical="center"/>
    </xf>
    <xf numFmtId="0" fontId="6" fillId="0" borderId="181" xfId="0" applyFont="1" applyBorder="1" applyAlignment="1">
      <alignment horizontal="center" vertical="center"/>
    </xf>
    <xf numFmtId="3" fontId="6" fillId="13" borderId="177" xfId="0" applyNumberFormat="1" applyFont="1" applyFill="1" applyBorder="1" applyAlignment="1">
      <alignment horizontal="center"/>
    </xf>
    <xf numFmtId="3" fontId="6" fillId="7" borderId="181" xfId="0" applyNumberFormat="1" applyFont="1" applyFill="1" applyBorder="1" applyAlignment="1">
      <alignment horizontal="center" vertical="center"/>
    </xf>
    <xf numFmtId="3" fontId="6" fillId="15" borderId="177" xfId="0" applyNumberFormat="1" applyFont="1" applyFill="1" applyBorder="1" applyAlignment="1">
      <alignment horizontal="center"/>
    </xf>
    <xf numFmtId="3" fontId="6" fillId="15" borderId="181" xfId="0" applyNumberFormat="1" applyFont="1" applyFill="1" applyBorder="1" applyAlignment="1">
      <alignment horizontal="center"/>
    </xf>
    <xf numFmtId="3" fontId="6" fillId="15" borderId="256" xfId="0" applyNumberFormat="1" applyFont="1" applyFill="1" applyBorder="1" applyAlignment="1">
      <alignment horizontal="center"/>
    </xf>
    <xf numFmtId="3" fontId="6" fillId="15" borderId="170" xfId="0" applyNumberFormat="1" applyFont="1" applyFill="1" applyBorder="1" applyAlignment="1">
      <alignment horizontal="center"/>
    </xf>
    <xf numFmtId="3" fontId="6" fillId="15" borderId="178" xfId="0" applyNumberFormat="1" applyFont="1" applyFill="1" applyBorder="1" applyAlignment="1">
      <alignment horizontal="center"/>
    </xf>
    <xf numFmtId="3" fontId="6" fillId="14" borderId="45" xfId="0" applyNumberFormat="1" applyFont="1" applyFill="1" applyBorder="1" applyAlignment="1">
      <alignment horizontal="center"/>
    </xf>
    <xf numFmtId="3" fontId="6" fillId="14" borderId="57" xfId="0" applyNumberFormat="1" applyFont="1" applyFill="1" applyBorder="1" applyAlignment="1">
      <alignment horizontal="center"/>
    </xf>
    <xf numFmtId="3" fontId="6" fillId="14" borderId="41" xfId="0" applyNumberFormat="1" applyFont="1" applyFill="1" applyBorder="1" applyAlignment="1">
      <alignment horizontal="center"/>
    </xf>
    <xf numFmtId="0" fontId="5" fillId="17" borderId="0" xfId="0" applyFont="1" applyFill="1" applyAlignment="1">
      <alignment horizontal="center"/>
    </xf>
    <xf numFmtId="3" fontId="6" fillId="0" borderId="0" xfId="0" applyNumberFormat="1" applyFont="1" applyAlignment="1">
      <alignment horizontal="center"/>
    </xf>
    <xf numFmtId="3" fontId="20" fillId="39" borderId="0" xfId="0" applyNumberFormat="1" applyFont="1" applyFill="1" applyAlignment="1">
      <alignment horizontal="center"/>
    </xf>
    <xf numFmtId="0" fontId="20" fillId="39" borderId="0" xfId="0" applyFont="1" applyFill="1" applyAlignment="1">
      <alignment horizontal="center"/>
    </xf>
    <xf numFmtId="3" fontId="21" fillId="39" borderId="0" xfId="0" applyNumberFormat="1" applyFont="1" applyFill="1" applyAlignment="1">
      <alignment horizontal="center"/>
    </xf>
    <xf numFmtId="0" fontId="2" fillId="39" borderId="19" xfId="2" applyFill="1" applyBorder="1" applyAlignment="1">
      <alignment horizontal="center"/>
    </xf>
    <xf numFmtId="0" fontId="3" fillId="39" borderId="48" xfId="3" applyFill="1" applyBorder="1" applyAlignment="1">
      <alignment horizontal="center"/>
    </xf>
    <xf numFmtId="3" fontId="5" fillId="0" borderId="20" xfId="0" applyNumberFormat="1" applyFont="1" applyBorder="1" applyAlignment="1">
      <alignment horizontal="center"/>
    </xf>
    <xf numFmtId="3" fontId="6" fillId="13" borderId="3" xfId="0" applyNumberFormat="1" applyFont="1" applyFill="1" applyBorder="1" applyAlignment="1">
      <alignment horizontal="center"/>
    </xf>
    <xf numFmtId="3" fontId="6" fillId="16" borderId="224" xfId="0" applyNumberFormat="1" applyFont="1" applyFill="1" applyBorder="1" applyAlignment="1">
      <alignment horizontal="center"/>
    </xf>
    <xf numFmtId="3" fontId="6" fillId="16" borderId="233" xfId="0" applyNumberFormat="1" applyFont="1" applyFill="1" applyBorder="1" applyAlignment="1">
      <alignment horizontal="center"/>
    </xf>
    <xf numFmtId="3" fontId="6" fillId="16" borderId="227" xfId="0" applyNumberFormat="1" applyFont="1" applyFill="1" applyBorder="1" applyAlignment="1">
      <alignment horizontal="center"/>
    </xf>
    <xf numFmtId="3" fontId="6" fillId="16" borderId="190" xfId="0" applyNumberFormat="1" applyFont="1" applyFill="1" applyBorder="1" applyAlignment="1">
      <alignment horizontal="center"/>
    </xf>
    <xf numFmtId="3" fontId="6" fillId="16" borderId="3" xfId="0" applyNumberFormat="1" applyFont="1" applyFill="1" applyBorder="1" applyAlignment="1">
      <alignment horizontal="center"/>
    </xf>
    <xf numFmtId="3" fontId="6" fillId="16" borderId="230" xfId="0" applyNumberFormat="1" applyFont="1" applyFill="1" applyBorder="1" applyAlignment="1">
      <alignment horizontal="center"/>
    </xf>
    <xf numFmtId="3" fontId="6" fillId="13" borderId="13" xfId="0" applyNumberFormat="1" applyFont="1" applyFill="1" applyBorder="1" applyAlignment="1">
      <alignment horizontal="center"/>
    </xf>
    <xf numFmtId="0" fontId="5" fillId="38" borderId="37" xfId="0" applyFont="1" applyFill="1" applyBorder="1" applyAlignment="1">
      <alignment horizontal="center"/>
    </xf>
    <xf numFmtId="0" fontId="5" fillId="0" borderId="40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3" fontId="5" fillId="11" borderId="217" xfId="0" applyNumberFormat="1" applyFont="1" applyFill="1" applyBorder="1" applyAlignment="1">
      <alignment horizontal="center" vertical="center"/>
    </xf>
    <xf numFmtId="3" fontId="5" fillId="11" borderId="243" xfId="0" applyNumberFormat="1" applyFont="1" applyFill="1" applyBorder="1" applyAlignment="1">
      <alignment horizontal="center" vertical="center"/>
    </xf>
    <xf numFmtId="3" fontId="5" fillId="11" borderId="218" xfId="0" applyNumberFormat="1" applyFont="1" applyFill="1" applyBorder="1" applyAlignment="1">
      <alignment horizontal="center" vertical="center"/>
    </xf>
    <xf numFmtId="3" fontId="8" fillId="12" borderId="244" xfId="0" applyNumberFormat="1" applyFont="1" applyFill="1" applyBorder="1" applyAlignment="1">
      <alignment horizontal="center" vertical="center"/>
    </xf>
    <xf numFmtId="3" fontId="8" fillId="12" borderId="16" xfId="0" applyNumberFormat="1" applyFont="1" applyFill="1" applyBorder="1" applyAlignment="1">
      <alignment horizontal="center" vertical="center"/>
    </xf>
    <xf numFmtId="3" fontId="8" fillId="12" borderId="245" xfId="0" applyNumberFormat="1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/>
    </xf>
    <xf numFmtId="0" fontId="6" fillId="0" borderId="49" xfId="0" applyFont="1" applyBorder="1" applyAlignment="1">
      <alignment horizontal="center"/>
    </xf>
    <xf numFmtId="0" fontId="6" fillId="0" borderId="30" xfId="0" applyFont="1" applyBorder="1" applyAlignment="1">
      <alignment horizontal="center"/>
    </xf>
    <xf numFmtId="4" fontId="5" fillId="5" borderId="44" xfId="0" applyNumberFormat="1" applyFont="1" applyFill="1" applyBorder="1" applyAlignment="1">
      <alignment horizontal="center"/>
    </xf>
    <xf numFmtId="4" fontId="5" fillId="5" borderId="243" xfId="0" applyNumberFormat="1" applyFont="1" applyFill="1" applyBorder="1" applyAlignment="1">
      <alignment horizontal="center"/>
    </xf>
    <xf numFmtId="4" fontId="5" fillId="5" borderId="218" xfId="0" applyNumberFormat="1" applyFont="1" applyFill="1" applyBorder="1" applyAlignment="1">
      <alignment horizontal="center"/>
    </xf>
    <xf numFmtId="4" fontId="8" fillId="6" borderId="235" xfId="0" applyNumberFormat="1" applyFont="1" applyFill="1" applyBorder="1" applyAlignment="1">
      <alignment horizontal="center"/>
    </xf>
    <xf numFmtId="4" fontId="8" fillId="6" borderId="246" xfId="0" applyNumberFormat="1" applyFont="1" applyFill="1" applyBorder="1" applyAlignment="1">
      <alignment horizontal="center"/>
    </xf>
    <xf numFmtId="4" fontId="8" fillId="6" borderId="247" xfId="0" applyNumberFormat="1" applyFont="1" applyFill="1" applyBorder="1" applyAlignment="1">
      <alignment horizontal="center"/>
    </xf>
    <xf numFmtId="3" fontId="5" fillId="7" borderId="44" xfId="0" applyNumberFormat="1" applyFont="1" applyFill="1" applyBorder="1" applyAlignment="1">
      <alignment horizontal="center" vertical="center"/>
    </xf>
    <xf numFmtId="3" fontId="5" fillId="7" borderId="243" xfId="0" applyNumberFormat="1" applyFont="1" applyFill="1" applyBorder="1" applyAlignment="1">
      <alignment horizontal="center" vertical="center"/>
    </xf>
    <xf numFmtId="3" fontId="5" fillId="7" borderId="218" xfId="0" applyNumberFormat="1" applyFont="1" applyFill="1" applyBorder="1" applyAlignment="1">
      <alignment horizontal="center" vertical="center"/>
    </xf>
    <xf numFmtId="3" fontId="8" fillId="8" borderId="244" xfId="0" applyNumberFormat="1" applyFont="1" applyFill="1" applyBorder="1" applyAlignment="1">
      <alignment horizontal="center" vertical="center"/>
    </xf>
    <xf numFmtId="3" fontId="8" fillId="8" borderId="16" xfId="0" applyNumberFormat="1" applyFont="1" applyFill="1" applyBorder="1" applyAlignment="1">
      <alignment horizontal="center" vertical="center"/>
    </xf>
    <xf numFmtId="3" fontId="8" fillId="8" borderId="245" xfId="0" applyNumberFormat="1" applyFont="1" applyFill="1" applyBorder="1" applyAlignment="1">
      <alignment horizontal="center" vertical="center"/>
    </xf>
    <xf numFmtId="3" fontId="5" fillId="9" borderId="217" xfId="0" applyNumberFormat="1" applyFont="1" applyFill="1" applyBorder="1" applyAlignment="1">
      <alignment horizontal="center" vertical="center"/>
    </xf>
    <xf numFmtId="3" fontId="5" fillId="9" borderId="243" xfId="0" applyNumberFormat="1" applyFont="1" applyFill="1" applyBorder="1" applyAlignment="1">
      <alignment horizontal="center" vertical="center"/>
    </xf>
    <xf numFmtId="3" fontId="5" fillId="9" borderId="218" xfId="0" applyNumberFormat="1" applyFont="1" applyFill="1" applyBorder="1" applyAlignment="1">
      <alignment horizontal="center" vertical="center"/>
    </xf>
    <xf numFmtId="3" fontId="8" fillId="10" borderId="244" xfId="0" applyNumberFormat="1" applyFont="1" applyFill="1" applyBorder="1" applyAlignment="1">
      <alignment horizontal="center" vertical="center"/>
    </xf>
    <xf numFmtId="3" fontId="8" fillId="10" borderId="16" xfId="0" applyNumberFormat="1" applyFont="1" applyFill="1" applyBorder="1" applyAlignment="1">
      <alignment horizontal="center" vertical="center"/>
    </xf>
    <xf numFmtId="3" fontId="8" fillId="10" borderId="245" xfId="0" applyNumberFormat="1" applyFont="1" applyFill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3" fontId="5" fillId="9" borderId="7" xfId="0" applyNumberFormat="1" applyFont="1" applyFill="1" applyBorder="1" applyAlignment="1">
      <alignment horizontal="center" vertical="center"/>
    </xf>
    <xf numFmtId="3" fontId="5" fillId="9" borderId="8" xfId="0" applyNumberFormat="1" applyFont="1" applyFill="1" applyBorder="1" applyAlignment="1">
      <alignment horizontal="center" vertical="center"/>
    </xf>
    <xf numFmtId="3" fontId="5" fillId="9" borderId="9" xfId="0" applyNumberFormat="1" applyFont="1" applyFill="1" applyBorder="1" applyAlignment="1">
      <alignment horizontal="center" vertical="center"/>
    </xf>
    <xf numFmtId="3" fontId="5" fillId="11" borderId="7" xfId="0" applyNumberFormat="1" applyFont="1" applyFill="1" applyBorder="1" applyAlignment="1">
      <alignment horizontal="center" vertical="center"/>
    </xf>
    <xf numFmtId="3" fontId="5" fillId="11" borderId="8" xfId="0" applyNumberFormat="1" applyFont="1" applyFill="1" applyBorder="1" applyAlignment="1">
      <alignment horizontal="center" vertical="center"/>
    </xf>
    <xf numFmtId="3" fontId="5" fillId="11" borderId="9" xfId="0" applyNumberFormat="1" applyFont="1" applyFill="1" applyBorder="1" applyAlignment="1">
      <alignment horizontal="center" vertical="center"/>
    </xf>
    <xf numFmtId="4" fontId="8" fillId="6" borderId="15" xfId="0" applyNumberFormat="1" applyFont="1" applyFill="1" applyBorder="1" applyAlignment="1">
      <alignment horizontal="center"/>
    </xf>
    <xf numFmtId="4" fontId="8" fillId="6" borderId="16" xfId="0" applyNumberFormat="1" applyFont="1" applyFill="1" applyBorder="1" applyAlignment="1">
      <alignment horizontal="center"/>
    </xf>
    <xf numFmtId="4" fontId="8" fillId="6" borderId="17" xfId="0" applyNumberFormat="1" applyFont="1" applyFill="1" applyBorder="1" applyAlignment="1">
      <alignment horizontal="center"/>
    </xf>
    <xf numFmtId="3" fontId="8" fillId="8" borderId="33" xfId="0" applyNumberFormat="1" applyFont="1" applyFill="1" applyBorder="1" applyAlignment="1">
      <alignment horizontal="center" vertical="center"/>
    </xf>
    <xf numFmtId="3" fontId="8" fillId="8" borderId="34" xfId="0" applyNumberFormat="1" applyFont="1" applyFill="1" applyBorder="1" applyAlignment="1">
      <alignment horizontal="center" vertical="center"/>
    </xf>
    <xf numFmtId="3" fontId="8" fillId="8" borderId="35" xfId="0" applyNumberFormat="1" applyFont="1" applyFill="1" applyBorder="1" applyAlignment="1">
      <alignment horizontal="center" vertical="center"/>
    </xf>
    <xf numFmtId="3" fontId="8" fillId="10" borderId="33" xfId="0" applyNumberFormat="1" applyFont="1" applyFill="1" applyBorder="1" applyAlignment="1">
      <alignment horizontal="center" vertical="center"/>
    </xf>
    <xf numFmtId="3" fontId="8" fillId="10" borderId="34" xfId="0" applyNumberFormat="1" applyFont="1" applyFill="1" applyBorder="1" applyAlignment="1">
      <alignment horizontal="center" vertical="center"/>
    </xf>
    <xf numFmtId="3" fontId="8" fillId="10" borderId="35" xfId="0" applyNumberFormat="1" applyFont="1" applyFill="1" applyBorder="1" applyAlignment="1">
      <alignment horizontal="center" vertical="center"/>
    </xf>
    <xf numFmtId="4" fontId="8" fillId="6" borderId="244" xfId="0" applyNumberFormat="1" applyFont="1" applyFill="1" applyBorder="1" applyAlignment="1">
      <alignment horizontal="center"/>
    </xf>
    <xf numFmtId="4" fontId="8" fillId="6" borderId="245" xfId="0" applyNumberFormat="1" applyFont="1" applyFill="1" applyBorder="1" applyAlignment="1">
      <alignment horizontal="center"/>
    </xf>
    <xf numFmtId="3" fontId="8" fillId="8" borderId="235" xfId="0" applyNumberFormat="1" applyFont="1" applyFill="1" applyBorder="1" applyAlignment="1">
      <alignment horizontal="center" vertical="center"/>
    </xf>
    <xf numFmtId="3" fontId="8" fillId="8" borderId="246" xfId="0" applyNumberFormat="1" applyFont="1" applyFill="1" applyBorder="1" applyAlignment="1">
      <alignment horizontal="center" vertical="center"/>
    </xf>
    <xf numFmtId="3" fontId="8" fillId="8" borderId="247" xfId="0" applyNumberFormat="1" applyFont="1" applyFill="1" applyBorder="1" applyAlignment="1">
      <alignment horizontal="center" vertical="center"/>
    </xf>
    <xf numFmtId="3" fontId="8" fillId="10" borderId="235" xfId="0" applyNumberFormat="1" applyFont="1" applyFill="1" applyBorder="1" applyAlignment="1">
      <alignment horizontal="center" vertical="center"/>
    </xf>
    <xf numFmtId="3" fontId="8" fillId="10" borderId="246" xfId="0" applyNumberFormat="1" applyFont="1" applyFill="1" applyBorder="1" applyAlignment="1">
      <alignment horizontal="center" vertical="center"/>
    </xf>
    <xf numFmtId="3" fontId="8" fillId="10" borderId="247" xfId="0" applyNumberFormat="1" applyFont="1" applyFill="1" applyBorder="1" applyAlignment="1">
      <alignment horizontal="center" vertical="center"/>
    </xf>
    <xf numFmtId="3" fontId="8" fillId="12" borderId="235" xfId="0" applyNumberFormat="1" applyFont="1" applyFill="1" applyBorder="1" applyAlignment="1">
      <alignment horizontal="center" vertical="center"/>
    </xf>
    <xf numFmtId="3" fontId="8" fillId="12" borderId="246" xfId="0" applyNumberFormat="1" applyFont="1" applyFill="1" applyBorder="1" applyAlignment="1">
      <alignment horizontal="center" vertical="center"/>
    </xf>
    <xf numFmtId="3" fontId="8" fillId="12" borderId="247" xfId="0" applyNumberFormat="1" applyFont="1" applyFill="1" applyBorder="1" applyAlignment="1">
      <alignment horizontal="center" vertical="center"/>
    </xf>
    <xf numFmtId="3" fontId="8" fillId="12" borderId="17" xfId="0" applyNumberFormat="1" applyFont="1" applyFill="1" applyBorder="1" applyAlignment="1">
      <alignment horizontal="center" vertical="center"/>
    </xf>
    <xf numFmtId="0" fontId="5" fillId="0" borderId="21" xfId="0" applyFont="1" applyBorder="1" applyAlignment="1">
      <alignment horizontal="center"/>
    </xf>
    <xf numFmtId="0" fontId="5" fillId="0" borderId="248" xfId="0" applyFont="1" applyBorder="1" applyAlignment="1">
      <alignment horizontal="center"/>
    </xf>
    <xf numFmtId="0" fontId="6" fillId="0" borderId="190" xfId="0" applyFont="1" applyBorder="1" applyAlignment="1">
      <alignment horizontal="center"/>
    </xf>
    <xf numFmtId="0" fontId="6" fillId="0" borderId="227" xfId="0" applyFont="1" applyBorder="1" applyAlignment="1">
      <alignment horizontal="center"/>
    </xf>
    <xf numFmtId="3" fontId="8" fillId="12" borderId="33" xfId="0" applyNumberFormat="1" applyFont="1" applyFill="1" applyBorder="1" applyAlignment="1">
      <alignment horizontal="center" vertical="center"/>
    </xf>
    <xf numFmtId="3" fontId="8" fillId="12" borderId="34" xfId="0" applyNumberFormat="1" applyFont="1" applyFill="1" applyBorder="1" applyAlignment="1">
      <alignment horizontal="center" vertical="center"/>
    </xf>
    <xf numFmtId="3" fontId="8" fillId="12" borderId="35" xfId="0" applyNumberFormat="1" applyFont="1" applyFill="1" applyBorder="1" applyAlignment="1">
      <alignment horizontal="center" vertical="center"/>
    </xf>
    <xf numFmtId="0" fontId="6" fillId="0" borderId="224" xfId="0" applyFont="1" applyBorder="1" applyAlignment="1">
      <alignment horizontal="center"/>
    </xf>
    <xf numFmtId="0" fontId="6" fillId="0" borderId="230" xfId="0" applyFont="1" applyBorder="1" applyAlignment="1">
      <alignment horizontal="center"/>
    </xf>
    <xf numFmtId="0" fontId="6" fillId="0" borderId="233" xfId="0" applyFont="1" applyBorder="1" applyAlignment="1">
      <alignment horizontal="center"/>
    </xf>
    <xf numFmtId="0" fontId="15" fillId="2" borderId="29" xfId="1" applyFont="1" applyBorder="1" applyAlignment="1">
      <alignment horizontal="center"/>
    </xf>
    <xf numFmtId="0" fontId="15" fillId="2" borderId="30" xfId="1" applyFont="1" applyBorder="1" applyAlignment="1">
      <alignment horizontal="center"/>
    </xf>
    <xf numFmtId="0" fontId="15" fillId="2" borderId="31" xfId="1" applyFont="1" applyBorder="1" applyAlignment="1">
      <alignment horizontal="center"/>
    </xf>
    <xf numFmtId="0" fontId="9" fillId="13" borderId="7" xfId="0" applyFont="1" applyFill="1" applyBorder="1" applyAlignment="1">
      <alignment horizontal="center" vertical="center"/>
    </xf>
    <xf numFmtId="0" fontId="9" fillId="13" borderId="8" xfId="0" applyFont="1" applyFill="1" applyBorder="1" applyAlignment="1">
      <alignment horizontal="center" vertical="center"/>
    </xf>
    <xf numFmtId="0" fontId="9" fillId="13" borderId="9" xfId="0" applyFont="1" applyFill="1" applyBorder="1" applyAlignment="1">
      <alignment horizontal="center" vertical="center"/>
    </xf>
    <xf numFmtId="0" fontId="9" fillId="13" borderId="36" xfId="0" applyFont="1" applyFill="1" applyBorder="1" applyAlignment="1">
      <alignment horizontal="center" vertical="center"/>
    </xf>
    <xf numFmtId="0" fontId="9" fillId="13" borderId="37" xfId="0" applyFont="1" applyFill="1" applyBorder="1" applyAlignment="1">
      <alignment horizontal="center" vertical="center"/>
    </xf>
    <xf numFmtId="0" fontId="9" fillId="13" borderId="38" xfId="0" applyFont="1" applyFill="1" applyBorder="1" applyAlignment="1">
      <alignment horizontal="center" vertical="center"/>
    </xf>
    <xf numFmtId="0" fontId="5" fillId="17" borderId="42" xfId="0" applyFont="1" applyFill="1" applyBorder="1" applyAlignment="1">
      <alignment horizontal="center"/>
    </xf>
    <xf numFmtId="0" fontId="5" fillId="17" borderId="8" xfId="0" applyFont="1" applyFill="1" applyBorder="1" applyAlignment="1">
      <alignment horizontal="center"/>
    </xf>
    <xf numFmtId="0" fontId="5" fillId="17" borderId="23" xfId="0" applyFont="1" applyFill="1" applyBorder="1" applyAlignment="1">
      <alignment horizontal="center"/>
    </xf>
    <xf numFmtId="0" fontId="5" fillId="17" borderId="0" xfId="0" applyFont="1" applyFill="1" applyAlignment="1">
      <alignment horizontal="center"/>
    </xf>
    <xf numFmtId="0" fontId="16" fillId="14" borderId="51" xfId="4" applyFont="1" applyFill="1" applyBorder="1" applyAlignment="1">
      <alignment horizontal="center" vertical="center" wrapText="1"/>
    </xf>
    <xf numFmtId="0" fontId="16" fillId="14" borderId="52" xfId="4" applyFont="1" applyFill="1" applyBorder="1" applyAlignment="1">
      <alignment horizontal="center" vertical="center" wrapText="1"/>
    </xf>
    <xf numFmtId="4" fontId="8" fillId="15" borderId="25" xfId="0" applyNumberFormat="1" applyFont="1" applyFill="1" applyBorder="1" applyAlignment="1">
      <alignment horizontal="center"/>
    </xf>
    <xf numFmtId="4" fontId="8" fillId="15" borderId="236" xfId="0" applyNumberFormat="1" applyFont="1" applyFill="1" applyBorder="1" applyAlignment="1">
      <alignment horizontal="center"/>
    </xf>
    <xf numFmtId="4" fontId="8" fillId="16" borderId="25" xfId="0" applyNumberFormat="1" applyFont="1" applyFill="1" applyBorder="1" applyAlignment="1">
      <alignment horizontal="center"/>
    </xf>
    <xf numFmtId="4" fontId="8" fillId="16" borderId="215" xfId="0" applyNumberFormat="1" applyFont="1" applyFill="1" applyBorder="1" applyAlignment="1">
      <alignment horizontal="center"/>
    </xf>
    <xf numFmtId="4" fontId="8" fillId="7" borderId="219" xfId="0" applyNumberFormat="1" applyFont="1" applyFill="1" applyBorder="1" applyAlignment="1">
      <alignment horizontal="center"/>
    </xf>
    <xf numFmtId="4" fontId="8" fillId="7" borderId="72" xfId="0" applyNumberFormat="1" applyFont="1" applyFill="1" applyBorder="1" applyAlignment="1">
      <alignment horizontal="center"/>
    </xf>
    <xf numFmtId="0" fontId="6" fillId="0" borderId="178" xfId="0" applyFont="1" applyBorder="1" applyAlignment="1">
      <alignment horizontal="center"/>
    </xf>
    <xf numFmtId="0" fontId="6" fillId="0" borderId="170" xfId="0" applyFont="1" applyBorder="1" applyAlignment="1">
      <alignment horizontal="center"/>
    </xf>
    <xf numFmtId="0" fontId="6" fillId="0" borderId="255" xfId="0" applyFont="1" applyBorder="1" applyAlignment="1">
      <alignment horizontal="center"/>
    </xf>
    <xf numFmtId="0" fontId="5" fillId="17" borderId="0" xfId="0" applyFont="1" applyFill="1" applyBorder="1" applyAlignment="1">
      <alignment horizontal="center"/>
    </xf>
    <xf numFmtId="3" fontId="5" fillId="42" borderId="217" xfId="0" applyNumberFormat="1" applyFont="1" applyFill="1" applyBorder="1" applyAlignment="1">
      <alignment horizontal="center" vertical="center"/>
    </xf>
    <xf numFmtId="3" fontId="5" fillId="42" borderId="243" xfId="0" applyNumberFormat="1" applyFont="1" applyFill="1" applyBorder="1" applyAlignment="1">
      <alignment horizontal="center" vertical="center"/>
    </xf>
    <xf numFmtId="3" fontId="5" fillId="42" borderId="218" xfId="0" applyNumberFormat="1" applyFont="1" applyFill="1" applyBorder="1" applyAlignment="1">
      <alignment horizontal="center" vertical="center"/>
    </xf>
    <xf numFmtId="3" fontId="8" fillId="43" borderId="244" xfId="0" applyNumberFormat="1" applyFont="1" applyFill="1" applyBorder="1" applyAlignment="1">
      <alignment horizontal="center" vertical="center"/>
    </xf>
    <xf numFmtId="3" fontId="8" fillId="43" borderId="16" xfId="0" applyNumberFormat="1" applyFont="1" applyFill="1" applyBorder="1" applyAlignment="1">
      <alignment horizontal="center" vertical="center"/>
    </xf>
    <xf numFmtId="3" fontId="8" fillId="43" borderId="245" xfId="0" applyNumberFormat="1" applyFont="1" applyFill="1" applyBorder="1" applyAlignment="1">
      <alignment horizontal="center" vertical="center"/>
    </xf>
    <xf numFmtId="3" fontId="6" fillId="15" borderId="236" xfId="0" applyNumberFormat="1" applyFont="1" applyFill="1" applyBorder="1" applyAlignment="1">
      <alignment horizontal="center" vertical="center"/>
    </xf>
    <xf numFmtId="3" fontId="6" fillId="15" borderId="171" xfId="0" applyNumberFormat="1" applyFont="1" applyFill="1" applyBorder="1" applyAlignment="1">
      <alignment horizontal="center" vertical="center"/>
    </xf>
    <xf numFmtId="3" fontId="6" fillId="15" borderId="179" xfId="0" applyNumberFormat="1" applyFont="1" applyFill="1" applyBorder="1" applyAlignment="1">
      <alignment horizontal="center" vertical="center"/>
    </xf>
    <xf numFmtId="3" fontId="6" fillId="15" borderId="191" xfId="0" applyNumberFormat="1" applyFont="1" applyFill="1" applyBorder="1" applyAlignment="1">
      <alignment horizontal="center" vertical="center"/>
    </xf>
    <xf numFmtId="3" fontId="6" fillId="15" borderId="259" xfId="0" applyNumberFormat="1" applyFont="1" applyFill="1" applyBorder="1" applyAlignment="1">
      <alignment horizontal="center" vertical="center"/>
    </xf>
    <xf numFmtId="3" fontId="6" fillId="42" borderId="170" xfId="0" applyNumberFormat="1" applyFont="1" applyFill="1" applyBorder="1" applyAlignment="1">
      <alignment horizontal="center" vertical="center"/>
    </xf>
    <xf numFmtId="3" fontId="6" fillId="42" borderId="221" xfId="0" applyNumberFormat="1" applyFont="1" applyFill="1" applyBorder="1" applyAlignment="1">
      <alignment horizontal="center" vertical="center"/>
    </xf>
    <xf numFmtId="3" fontId="6" fillId="42" borderId="224" xfId="0" applyNumberFormat="1" applyFont="1" applyFill="1" applyBorder="1" applyAlignment="1">
      <alignment horizontal="center" vertical="center"/>
    </xf>
    <xf numFmtId="3" fontId="6" fillId="42" borderId="225" xfId="0" applyNumberFormat="1" applyFont="1" applyFill="1" applyBorder="1" applyAlignment="1">
      <alignment horizontal="center" vertical="center"/>
    </xf>
    <xf numFmtId="3" fontId="6" fillId="42" borderId="172" xfId="0" applyNumberFormat="1" applyFont="1" applyFill="1" applyBorder="1" applyAlignment="1">
      <alignment horizontal="center" vertical="center"/>
    </xf>
    <xf numFmtId="3" fontId="6" fillId="42" borderId="173" xfId="0" applyNumberFormat="1" applyFont="1" applyFill="1" applyBorder="1" applyAlignment="1">
      <alignment horizontal="center" vertical="center"/>
    </xf>
    <xf numFmtId="3" fontId="6" fillId="42" borderId="180" xfId="0" applyNumberFormat="1" applyFont="1" applyFill="1" applyBorder="1" applyAlignment="1">
      <alignment horizontal="center" vertical="center"/>
    </xf>
    <xf numFmtId="3" fontId="6" fillId="42" borderId="178" xfId="0" applyNumberFormat="1" applyFont="1" applyFill="1" applyBorder="1" applyAlignment="1">
      <alignment horizontal="center" vertical="center"/>
    </xf>
    <xf numFmtId="3" fontId="6" fillId="42" borderId="181" xfId="0" applyNumberFormat="1" applyFont="1" applyFill="1" applyBorder="1" applyAlignment="1">
      <alignment horizontal="center" vertical="center"/>
    </xf>
    <xf numFmtId="0" fontId="24" fillId="0" borderId="51" xfId="6" applyFont="1" applyBorder="1" applyAlignment="1">
      <alignment horizontal="center"/>
    </xf>
    <xf numFmtId="0" fontId="24" fillId="0" borderId="52" xfId="6" applyFont="1" applyBorder="1" applyAlignment="1">
      <alignment horizontal="center"/>
    </xf>
    <xf numFmtId="0" fontId="24" fillId="0" borderId="262" xfId="6" applyFont="1" applyBorder="1" applyAlignment="1">
      <alignment horizontal="center"/>
    </xf>
    <xf numFmtId="3" fontId="6" fillId="15" borderId="236" xfId="0" applyNumberFormat="1" applyFont="1" applyFill="1" applyBorder="1" applyAlignment="1">
      <alignment horizontal="center"/>
    </xf>
    <xf numFmtId="3" fontId="6" fillId="15" borderId="171" xfId="0" applyNumberFormat="1" applyFont="1" applyFill="1" applyBorder="1" applyAlignment="1">
      <alignment horizontal="center"/>
    </xf>
    <xf numFmtId="3" fontId="6" fillId="15" borderId="179" xfId="0" applyNumberFormat="1" applyFont="1" applyFill="1" applyBorder="1" applyAlignment="1">
      <alignment horizontal="center"/>
    </xf>
    <xf numFmtId="3" fontId="6" fillId="15" borderId="191" xfId="0" applyNumberFormat="1" applyFont="1" applyFill="1" applyBorder="1" applyAlignment="1">
      <alignment horizontal="center"/>
    </xf>
    <xf numFmtId="3" fontId="6" fillId="15" borderId="259" xfId="0" applyNumberFormat="1" applyFont="1" applyFill="1" applyBorder="1" applyAlignment="1">
      <alignment horizontal="center"/>
    </xf>
    <xf numFmtId="3" fontId="6" fillId="42" borderId="263" xfId="0" applyNumberFormat="1" applyFont="1" applyFill="1" applyBorder="1" applyAlignment="1">
      <alignment horizontal="center" vertical="center"/>
    </xf>
    <xf numFmtId="3" fontId="6" fillId="42" borderId="264" xfId="0" applyNumberFormat="1" applyFont="1" applyFill="1" applyBorder="1" applyAlignment="1">
      <alignment horizontal="center" vertical="center"/>
    </xf>
    <xf numFmtId="3" fontId="6" fillId="42" borderId="265" xfId="0" applyNumberFormat="1" applyFont="1" applyFill="1" applyBorder="1" applyAlignment="1">
      <alignment horizontal="center" vertical="center"/>
    </xf>
    <xf numFmtId="3" fontId="6" fillId="15" borderId="266" xfId="0" applyNumberFormat="1" applyFont="1" applyFill="1" applyBorder="1" applyAlignment="1">
      <alignment horizontal="center"/>
    </xf>
    <xf numFmtId="3" fontId="6" fillId="15" borderId="263" xfId="0" applyNumberFormat="1" applyFont="1" applyFill="1" applyBorder="1" applyAlignment="1">
      <alignment horizontal="center"/>
    </xf>
    <xf numFmtId="3" fontId="6" fillId="14" borderId="48" xfId="0" applyNumberFormat="1" applyFont="1" applyFill="1" applyBorder="1" applyAlignment="1">
      <alignment horizontal="center"/>
    </xf>
    <xf numFmtId="3" fontId="6" fillId="7" borderId="45" xfId="0" applyNumberFormat="1" applyFont="1" applyFill="1" applyBorder="1" applyAlignment="1">
      <alignment horizontal="center" vertical="center"/>
    </xf>
    <xf numFmtId="3" fontId="6" fillId="7" borderId="267" xfId="0" applyNumberFormat="1" applyFont="1" applyFill="1" applyBorder="1" applyAlignment="1">
      <alignment horizontal="center" vertical="center"/>
    </xf>
    <xf numFmtId="3" fontId="6" fillId="15" borderId="221" xfId="0" applyNumberFormat="1" applyFont="1" applyFill="1" applyBorder="1" applyAlignment="1">
      <alignment horizontal="center" vertical="center"/>
    </xf>
    <xf numFmtId="3" fontId="6" fillId="15" borderId="172" xfId="0" applyNumberFormat="1" applyFont="1" applyFill="1" applyBorder="1" applyAlignment="1">
      <alignment horizontal="center" vertical="center"/>
    </xf>
    <xf numFmtId="3" fontId="6" fillId="42" borderId="226" xfId="0" applyNumberFormat="1" applyFont="1" applyFill="1" applyBorder="1" applyAlignment="1">
      <alignment horizontal="center" vertical="center"/>
    </xf>
    <xf numFmtId="4" fontId="23" fillId="0" borderId="51" xfId="6" applyNumberFormat="1" applyBorder="1" applyAlignment="1">
      <alignment horizontal="center"/>
    </xf>
    <xf numFmtId="4" fontId="23" fillId="0" borderId="52" xfId="6" applyNumberFormat="1" applyBorder="1" applyAlignment="1">
      <alignment horizontal="center"/>
    </xf>
    <xf numFmtId="4" fontId="23" fillId="0" borderId="262" xfId="6" applyNumberFormat="1" applyBorder="1" applyAlignment="1">
      <alignment horizontal="center"/>
    </xf>
    <xf numFmtId="0" fontId="23" fillId="41" borderId="51" xfId="6" applyFill="1" applyBorder="1" applyAlignment="1">
      <alignment horizontal="center"/>
    </xf>
    <xf numFmtId="0" fontId="23" fillId="41" borderId="52" xfId="6" applyFill="1" applyBorder="1" applyAlignment="1">
      <alignment horizontal="center"/>
    </xf>
    <xf numFmtId="0" fontId="23" fillId="41" borderId="261" xfId="6" applyFill="1" applyBorder="1" applyAlignment="1">
      <alignment horizontal="center"/>
    </xf>
    <xf numFmtId="0" fontId="23" fillId="41" borderId="260" xfId="6" applyFill="1" applyBorder="1" applyAlignment="1">
      <alignment horizontal="center"/>
    </xf>
    <xf numFmtId="0" fontId="23" fillId="40" borderId="260" xfId="6" applyFill="1" applyBorder="1" applyAlignment="1">
      <alignment horizontal="center"/>
    </xf>
    <xf numFmtId="0" fontId="23" fillId="40" borderId="52" xfId="6" applyFill="1" applyBorder="1" applyAlignment="1">
      <alignment horizontal="center"/>
    </xf>
    <xf numFmtId="0" fontId="23" fillId="40" borderId="262" xfId="6" applyFill="1" applyBorder="1" applyAlignment="1">
      <alignment horizontal="center"/>
    </xf>
    <xf numFmtId="0" fontId="22" fillId="0" borderId="0" xfId="5" applyAlignment="1">
      <alignment horizontal="center"/>
    </xf>
    <xf numFmtId="0" fontId="22" fillId="0" borderId="268" xfId="5" applyBorder="1" applyAlignment="1">
      <alignment horizontal="center"/>
    </xf>
  </cellXfs>
  <cellStyles count="7">
    <cellStyle name="Акцент5" xfId="3" builtinId="45"/>
    <cellStyle name="Вычисление" xfId="1" builtinId="22"/>
    <cellStyle name="Контрольная ячейка" xfId="2" builtinId="23"/>
    <cellStyle name="Обычный" xfId="0" builtinId="0"/>
    <cellStyle name="Пояснение" xfId="6" builtinId="53"/>
    <cellStyle name="Текст предупреждения" xfId="5" builtinId="11"/>
    <cellStyle name="Excel Built-in Normal" xfId="4" xr:uid="{B56DBCDE-F3D1-9A4E-A205-987DD75631F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203200</xdr:colOff>
      <xdr:row>154</xdr:row>
      <xdr:rowOff>160900</xdr:rowOff>
    </xdr:from>
    <xdr:to>
      <xdr:col>3</xdr:col>
      <xdr:colOff>800100</xdr:colOff>
      <xdr:row>156</xdr:row>
      <xdr:rowOff>131663</xdr:rowOff>
    </xdr:to>
    <xdr:pic>
      <xdr:nvPicPr>
        <xdr:cNvPr id="2" name="Рисунок 1" descr="Вырезка экрана">
          <a:extLst>
            <a:ext uri="{FF2B5EF4-FFF2-40B4-BE49-F238E27FC236}">
              <a16:creationId xmlns:a16="http://schemas.microsoft.com/office/drawing/2014/main" id="{91D3C1F3-C2E1-5742-A4F7-8E69DC934D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3949700" y="31758500"/>
          <a:ext cx="596900" cy="377163"/>
        </a:xfrm>
        <a:prstGeom prst="rect">
          <a:avLst/>
        </a:prstGeom>
      </xdr:spPr>
    </xdr:pic>
    <xdr:clientData/>
  </xdr:twoCellAnchor>
  <xdr:twoCellAnchor editAs="oneCell">
    <xdr:from>
      <xdr:col>3</xdr:col>
      <xdr:colOff>1206500</xdr:colOff>
      <xdr:row>154</xdr:row>
      <xdr:rowOff>107250</xdr:rowOff>
    </xdr:from>
    <xdr:to>
      <xdr:col>3</xdr:col>
      <xdr:colOff>1596100</xdr:colOff>
      <xdr:row>157</xdr:row>
      <xdr:rowOff>57789</xdr:rowOff>
    </xdr:to>
    <xdr:pic>
      <xdr:nvPicPr>
        <xdr:cNvPr id="3" name="Рисунок 2" descr="Вырезка экрана">
          <a:extLst>
            <a:ext uri="{FF2B5EF4-FFF2-40B4-BE49-F238E27FC236}">
              <a16:creationId xmlns:a16="http://schemas.microsoft.com/office/drawing/2014/main" id="{089A5867-4AF0-7745-8485-1449141369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4953000" y="31704850"/>
          <a:ext cx="389600" cy="560138"/>
        </a:xfrm>
        <a:prstGeom prst="rect">
          <a:avLst/>
        </a:prstGeom>
      </xdr:spPr>
    </xdr:pic>
    <xdr:clientData/>
  </xdr:twoCellAnchor>
  <xdr:twoCellAnchor editAs="oneCell">
    <xdr:from>
      <xdr:col>3</xdr:col>
      <xdr:colOff>177800</xdr:colOff>
      <xdr:row>158</xdr:row>
      <xdr:rowOff>12700</xdr:rowOff>
    </xdr:from>
    <xdr:to>
      <xdr:col>3</xdr:col>
      <xdr:colOff>813574</xdr:colOff>
      <xdr:row>160</xdr:row>
      <xdr:rowOff>173438</xdr:rowOff>
    </xdr:to>
    <xdr:pic>
      <xdr:nvPicPr>
        <xdr:cNvPr id="4" name="Рисунок 3" descr="Вырезка экрана">
          <a:extLst>
            <a:ext uri="{FF2B5EF4-FFF2-40B4-BE49-F238E27FC236}">
              <a16:creationId xmlns:a16="http://schemas.microsoft.com/office/drawing/2014/main" id="{3985F78D-9DB8-FD4C-A856-41911795A5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3924300" y="32423100"/>
          <a:ext cx="635774" cy="567138"/>
        </a:xfrm>
        <a:prstGeom prst="rect">
          <a:avLst/>
        </a:prstGeom>
      </xdr:spPr>
    </xdr:pic>
    <xdr:clientData/>
  </xdr:twoCellAnchor>
  <xdr:twoCellAnchor editAs="oneCell">
    <xdr:from>
      <xdr:col>3</xdr:col>
      <xdr:colOff>1016000</xdr:colOff>
      <xdr:row>157</xdr:row>
      <xdr:rowOff>176333</xdr:rowOff>
    </xdr:from>
    <xdr:to>
      <xdr:col>3</xdr:col>
      <xdr:colOff>1770939</xdr:colOff>
      <xdr:row>161</xdr:row>
      <xdr:rowOff>49428</xdr:rowOff>
    </xdr:to>
    <xdr:pic>
      <xdr:nvPicPr>
        <xdr:cNvPr id="5" name="Рисунок 4" descr="Вырезка экрана">
          <a:extLst>
            <a:ext uri="{FF2B5EF4-FFF2-40B4-BE49-F238E27FC236}">
              <a16:creationId xmlns:a16="http://schemas.microsoft.com/office/drawing/2014/main" id="{1BFBF893-23F3-0141-8C9B-E748B27E8A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/>
      </xdr:blipFill>
      <xdr:spPr bwMode="auto">
        <a:xfrm>
          <a:off x="4762500" y="32383533"/>
          <a:ext cx="754939" cy="685896"/>
        </a:xfrm>
        <a:prstGeom prst="rect">
          <a:avLst/>
        </a:prstGeom>
      </xdr:spPr>
    </xdr:pic>
    <xdr:clientData/>
  </xdr:twoCellAnchor>
  <xdr:oneCellAnchor>
    <xdr:from>
      <xdr:col>3</xdr:col>
      <xdr:colOff>203200</xdr:colOff>
      <xdr:row>164</xdr:row>
      <xdr:rowOff>160900</xdr:rowOff>
    </xdr:from>
    <xdr:ext cx="596900" cy="377163"/>
    <xdr:pic>
      <xdr:nvPicPr>
        <xdr:cNvPr id="6" name="Рисунок 5" descr="Вырезка экрана">
          <a:extLst>
            <a:ext uri="{FF2B5EF4-FFF2-40B4-BE49-F238E27FC236}">
              <a16:creationId xmlns:a16="http://schemas.microsoft.com/office/drawing/2014/main" id="{BBCCAB8B-AC2E-1F4C-B7B5-9B5149E554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3949700" y="31758500"/>
          <a:ext cx="596900" cy="377163"/>
        </a:xfrm>
        <a:prstGeom prst="rect">
          <a:avLst/>
        </a:prstGeom>
      </xdr:spPr>
    </xdr:pic>
    <xdr:clientData/>
  </xdr:oneCellAnchor>
  <xdr:oneCellAnchor>
    <xdr:from>
      <xdr:col>3</xdr:col>
      <xdr:colOff>1206500</xdr:colOff>
      <xdr:row>164</xdr:row>
      <xdr:rowOff>107250</xdr:rowOff>
    </xdr:from>
    <xdr:ext cx="389600" cy="560138"/>
    <xdr:pic>
      <xdr:nvPicPr>
        <xdr:cNvPr id="7" name="Рисунок 6" descr="Вырезка экрана">
          <a:extLst>
            <a:ext uri="{FF2B5EF4-FFF2-40B4-BE49-F238E27FC236}">
              <a16:creationId xmlns:a16="http://schemas.microsoft.com/office/drawing/2014/main" id="{0E4552C9-F509-0F43-A257-6F5BF83E9B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4953000" y="31704850"/>
          <a:ext cx="389600" cy="560138"/>
        </a:xfrm>
        <a:prstGeom prst="rect">
          <a:avLst/>
        </a:prstGeom>
      </xdr:spPr>
    </xdr:pic>
    <xdr:clientData/>
  </xdr:oneCellAnchor>
  <xdr:oneCellAnchor>
    <xdr:from>
      <xdr:col>3</xdr:col>
      <xdr:colOff>177800</xdr:colOff>
      <xdr:row>168</xdr:row>
      <xdr:rowOff>12700</xdr:rowOff>
    </xdr:from>
    <xdr:ext cx="635774" cy="567138"/>
    <xdr:pic>
      <xdr:nvPicPr>
        <xdr:cNvPr id="8" name="Рисунок 7" descr="Вырезка экрана">
          <a:extLst>
            <a:ext uri="{FF2B5EF4-FFF2-40B4-BE49-F238E27FC236}">
              <a16:creationId xmlns:a16="http://schemas.microsoft.com/office/drawing/2014/main" id="{F44C5E65-3683-C14C-B04E-5E5C2BB839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3924300" y="32423100"/>
          <a:ext cx="635774" cy="567138"/>
        </a:xfrm>
        <a:prstGeom prst="rect">
          <a:avLst/>
        </a:prstGeom>
      </xdr:spPr>
    </xdr:pic>
    <xdr:clientData/>
  </xdr:oneCellAnchor>
  <xdr:oneCellAnchor>
    <xdr:from>
      <xdr:col>3</xdr:col>
      <xdr:colOff>1016000</xdr:colOff>
      <xdr:row>167</xdr:row>
      <xdr:rowOff>176333</xdr:rowOff>
    </xdr:from>
    <xdr:ext cx="754939" cy="685896"/>
    <xdr:pic>
      <xdr:nvPicPr>
        <xdr:cNvPr id="9" name="Рисунок 8" descr="Вырезка экрана">
          <a:extLst>
            <a:ext uri="{FF2B5EF4-FFF2-40B4-BE49-F238E27FC236}">
              <a16:creationId xmlns:a16="http://schemas.microsoft.com/office/drawing/2014/main" id="{5A8D157D-B7EB-914D-AED8-C9ACEF97EA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/>
      </xdr:blipFill>
      <xdr:spPr bwMode="auto">
        <a:xfrm>
          <a:off x="4762500" y="32383533"/>
          <a:ext cx="754939" cy="685896"/>
        </a:xfrm>
        <a:prstGeom prst="rect">
          <a:avLst/>
        </a:prstGeom>
      </xdr:spPr>
    </xdr:pic>
    <xdr:clientData/>
  </xdr:oneCellAnchor>
  <xdr:oneCellAnchor>
    <xdr:from>
      <xdr:col>3</xdr:col>
      <xdr:colOff>203200</xdr:colOff>
      <xdr:row>174</xdr:row>
      <xdr:rowOff>160900</xdr:rowOff>
    </xdr:from>
    <xdr:ext cx="596900" cy="377163"/>
    <xdr:pic>
      <xdr:nvPicPr>
        <xdr:cNvPr id="10" name="Рисунок 9" descr="Вырезка экрана">
          <a:extLst>
            <a:ext uri="{FF2B5EF4-FFF2-40B4-BE49-F238E27FC236}">
              <a16:creationId xmlns:a16="http://schemas.microsoft.com/office/drawing/2014/main" id="{D24886D9-4E8C-1D47-B67A-753B0E9659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3949700" y="33803200"/>
          <a:ext cx="596900" cy="377163"/>
        </a:xfrm>
        <a:prstGeom prst="rect">
          <a:avLst/>
        </a:prstGeom>
      </xdr:spPr>
    </xdr:pic>
    <xdr:clientData/>
  </xdr:oneCellAnchor>
  <xdr:oneCellAnchor>
    <xdr:from>
      <xdr:col>3</xdr:col>
      <xdr:colOff>1206500</xdr:colOff>
      <xdr:row>174</xdr:row>
      <xdr:rowOff>107250</xdr:rowOff>
    </xdr:from>
    <xdr:ext cx="389600" cy="560138"/>
    <xdr:pic>
      <xdr:nvPicPr>
        <xdr:cNvPr id="11" name="Рисунок 10" descr="Вырезка экрана">
          <a:extLst>
            <a:ext uri="{FF2B5EF4-FFF2-40B4-BE49-F238E27FC236}">
              <a16:creationId xmlns:a16="http://schemas.microsoft.com/office/drawing/2014/main" id="{11D57C16-B510-2147-B4FD-5C7B43AEB7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4953000" y="33749550"/>
          <a:ext cx="389600" cy="560138"/>
        </a:xfrm>
        <a:prstGeom prst="rect">
          <a:avLst/>
        </a:prstGeom>
      </xdr:spPr>
    </xdr:pic>
    <xdr:clientData/>
  </xdr:oneCellAnchor>
  <xdr:oneCellAnchor>
    <xdr:from>
      <xdr:col>3</xdr:col>
      <xdr:colOff>177800</xdr:colOff>
      <xdr:row>178</xdr:row>
      <xdr:rowOff>12700</xdr:rowOff>
    </xdr:from>
    <xdr:ext cx="635774" cy="567138"/>
    <xdr:pic>
      <xdr:nvPicPr>
        <xdr:cNvPr id="12" name="Рисунок 11" descr="Вырезка экрана">
          <a:extLst>
            <a:ext uri="{FF2B5EF4-FFF2-40B4-BE49-F238E27FC236}">
              <a16:creationId xmlns:a16="http://schemas.microsoft.com/office/drawing/2014/main" id="{ED28C219-355F-774C-AE3F-E28F4BAC56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3924300" y="34467800"/>
          <a:ext cx="635774" cy="567138"/>
        </a:xfrm>
        <a:prstGeom prst="rect">
          <a:avLst/>
        </a:prstGeom>
      </xdr:spPr>
    </xdr:pic>
    <xdr:clientData/>
  </xdr:oneCellAnchor>
  <xdr:oneCellAnchor>
    <xdr:from>
      <xdr:col>3</xdr:col>
      <xdr:colOff>1016000</xdr:colOff>
      <xdr:row>177</xdr:row>
      <xdr:rowOff>176333</xdr:rowOff>
    </xdr:from>
    <xdr:ext cx="754939" cy="685896"/>
    <xdr:pic>
      <xdr:nvPicPr>
        <xdr:cNvPr id="13" name="Рисунок 12" descr="Вырезка экрана">
          <a:extLst>
            <a:ext uri="{FF2B5EF4-FFF2-40B4-BE49-F238E27FC236}">
              <a16:creationId xmlns:a16="http://schemas.microsoft.com/office/drawing/2014/main" id="{15F90144-4561-6546-BB80-D4231DEE0C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/>
      </xdr:blipFill>
      <xdr:spPr bwMode="auto">
        <a:xfrm>
          <a:off x="4762500" y="34428233"/>
          <a:ext cx="754939" cy="685896"/>
        </a:xfrm>
        <a:prstGeom prst="rect">
          <a:avLst/>
        </a:prstGeom>
      </xdr:spPr>
    </xdr:pic>
    <xdr:clientData/>
  </xdr:oneCellAnchor>
  <xdr:twoCellAnchor editAs="oneCell">
    <xdr:from>
      <xdr:col>3</xdr:col>
      <xdr:colOff>203200</xdr:colOff>
      <xdr:row>5</xdr:row>
      <xdr:rowOff>25400</xdr:rowOff>
    </xdr:from>
    <xdr:to>
      <xdr:col>3</xdr:col>
      <xdr:colOff>1716414</xdr:colOff>
      <xdr:row>7</xdr:row>
      <xdr:rowOff>44927</xdr:rowOff>
    </xdr:to>
    <xdr:pic>
      <xdr:nvPicPr>
        <xdr:cNvPr id="14" name="Рисунок 13" descr="Вырезка экрана">
          <a:extLst>
            <a:ext uri="{FF2B5EF4-FFF2-40B4-BE49-F238E27FC236}">
              <a16:creationId xmlns:a16="http://schemas.microsoft.com/office/drawing/2014/main" id="{8D661841-8C64-6F44-8A4C-A373D00B28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/>
      </xdr:blipFill>
      <xdr:spPr bwMode="auto">
        <a:xfrm>
          <a:off x="3949700" y="914400"/>
          <a:ext cx="1513214" cy="498086"/>
        </a:xfrm>
        <a:prstGeom prst="rect">
          <a:avLst/>
        </a:prstGeom>
      </xdr:spPr>
    </xdr:pic>
    <xdr:clientData/>
  </xdr:twoCellAnchor>
  <xdr:twoCellAnchor editAs="oneCell">
    <xdr:from>
      <xdr:col>3</xdr:col>
      <xdr:colOff>254001</xdr:colOff>
      <xdr:row>7</xdr:row>
      <xdr:rowOff>27669</xdr:rowOff>
    </xdr:from>
    <xdr:to>
      <xdr:col>3</xdr:col>
      <xdr:colOff>1600201</xdr:colOff>
      <xdr:row>9</xdr:row>
      <xdr:rowOff>92563</xdr:rowOff>
    </xdr:to>
    <xdr:pic>
      <xdr:nvPicPr>
        <xdr:cNvPr id="15" name="Рисунок 14" descr="Вырезка экрана">
          <a:extLst>
            <a:ext uri="{FF2B5EF4-FFF2-40B4-BE49-F238E27FC236}">
              <a16:creationId xmlns:a16="http://schemas.microsoft.com/office/drawing/2014/main" id="{7DC710B5-045D-BD4D-9A65-6DA9FC4CFA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/>
      </xdr:blipFill>
      <xdr:spPr bwMode="auto">
        <a:xfrm>
          <a:off x="4000501" y="1323069"/>
          <a:ext cx="1346200" cy="471294"/>
        </a:xfrm>
        <a:prstGeom prst="rect">
          <a:avLst/>
        </a:prstGeom>
      </xdr:spPr>
    </xdr:pic>
    <xdr:clientData/>
  </xdr:twoCellAnchor>
  <xdr:twoCellAnchor editAs="oneCell">
    <xdr:from>
      <xdr:col>3</xdr:col>
      <xdr:colOff>266700</xdr:colOff>
      <xdr:row>9</xdr:row>
      <xdr:rowOff>38100</xdr:rowOff>
    </xdr:from>
    <xdr:to>
      <xdr:col>3</xdr:col>
      <xdr:colOff>1574113</xdr:colOff>
      <xdr:row>11</xdr:row>
      <xdr:rowOff>191839</xdr:rowOff>
    </xdr:to>
    <xdr:pic>
      <xdr:nvPicPr>
        <xdr:cNvPr id="16" name="Рисунок 15" descr="Вырезка экрана">
          <a:extLst>
            <a:ext uri="{FF2B5EF4-FFF2-40B4-BE49-F238E27FC236}">
              <a16:creationId xmlns:a16="http://schemas.microsoft.com/office/drawing/2014/main" id="{A39BF668-5BB8-394F-B621-6D0561D094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/>
      </xdr:blipFill>
      <xdr:spPr bwMode="auto">
        <a:xfrm>
          <a:off x="4013200" y="1739900"/>
          <a:ext cx="1307413" cy="572840"/>
        </a:xfrm>
        <a:prstGeom prst="rect">
          <a:avLst/>
        </a:prstGeom>
      </xdr:spPr>
    </xdr:pic>
    <xdr:clientData/>
  </xdr:twoCellAnchor>
  <xdr:twoCellAnchor editAs="oneCell">
    <xdr:from>
      <xdr:col>3</xdr:col>
      <xdr:colOff>330200</xdr:colOff>
      <xdr:row>11</xdr:row>
      <xdr:rowOff>84464</xdr:rowOff>
    </xdr:from>
    <xdr:to>
      <xdr:col>3</xdr:col>
      <xdr:colOff>1574800</xdr:colOff>
      <xdr:row>14</xdr:row>
      <xdr:rowOff>8427</xdr:rowOff>
    </xdr:to>
    <xdr:pic>
      <xdr:nvPicPr>
        <xdr:cNvPr id="17" name="Рисунок 16" descr="Вырезка экрана">
          <a:extLst>
            <a:ext uri="{FF2B5EF4-FFF2-40B4-BE49-F238E27FC236}">
              <a16:creationId xmlns:a16="http://schemas.microsoft.com/office/drawing/2014/main" id="{5DC56091-7015-3D47-A07E-F53DCD313E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/>
      </xdr:blipFill>
      <xdr:spPr bwMode="auto">
        <a:xfrm>
          <a:off x="4076700" y="2205364"/>
          <a:ext cx="1244600" cy="533562"/>
        </a:xfrm>
        <a:prstGeom prst="rect">
          <a:avLst/>
        </a:prstGeom>
      </xdr:spPr>
    </xdr:pic>
    <xdr:clientData/>
  </xdr:twoCellAnchor>
  <xdr:twoCellAnchor editAs="oneCell">
    <xdr:from>
      <xdr:col>3</xdr:col>
      <xdr:colOff>317501</xdr:colOff>
      <xdr:row>13</xdr:row>
      <xdr:rowOff>187799</xdr:rowOff>
    </xdr:from>
    <xdr:to>
      <xdr:col>3</xdr:col>
      <xdr:colOff>1625601</xdr:colOff>
      <xdr:row>16</xdr:row>
      <xdr:rowOff>36852</xdr:rowOff>
    </xdr:to>
    <xdr:pic>
      <xdr:nvPicPr>
        <xdr:cNvPr id="18" name="Рисунок 17" descr="Вырезка экрана">
          <a:extLst>
            <a:ext uri="{FF2B5EF4-FFF2-40B4-BE49-F238E27FC236}">
              <a16:creationId xmlns:a16="http://schemas.microsoft.com/office/drawing/2014/main" id="{79D28ACB-3744-F545-9786-0A3987CDDD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/>
      </xdr:blipFill>
      <xdr:spPr bwMode="auto">
        <a:xfrm>
          <a:off x="4064001" y="2715099"/>
          <a:ext cx="1308100" cy="458652"/>
        </a:xfrm>
        <a:prstGeom prst="rect">
          <a:avLst/>
        </a:prstGeom>
      </xdr:spPr>
    </xdr:pic>
    <xdr:clientData/>
  </xdr:twoCellAnchor>
  <xdr:twoCellAnchor editAs="oneCell">
    <xdr:from>
      <xdr:col>3</xdr:col>
      <xdr:colOff>279401</xdr:colOff>
      <xdr:row>15</xdr:row>
      <xdr:rowOff>162496</xdr:rowOff>
    </xdr:from>
    <xdr:to>
      <xdr:col>3</xdr:col>
      <xdr:colOff>1600201</xdr:colOff>
      <xdr:row>18</xdr:row>
      <xdr:rowOff>70446</xdr:rowOff>
    </xdr:to>
    <xdr:pic>
      <xdr:nvPicPr>
        <xdr:cNvPr id="19" name="Рисунок 18" descr="Вырезка экрана">
          <a:extLst>
            <a:ext uri="{FF2B5EF4-FFF2-40B4-BE49-F238E27FC236}">
              <a16:creationId xmlns:a16="http://schemas.microsoft.com/office/drawing/2014/main" id="{A5633A90-37E5-E644-95B5-C05A6496A6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/>
      </xdr:blipFill>
      <xdr:spPr bwMode="auto">
        <a:xfrm>
          <a:off x="4025901" y="3096196"/>
          <a:ext cx="1320800" cy="530250"/>
        </a:xfrm>
        <a:prstGeom prst="rect">
          <a:avLst/>
        </a:prstGeom>
      </xdr:spPr>
    </xdr:pic>
    <xdr:clientData/>
  </xdr:twoCellAnchor>
  <xdr:twoCellAnchor editAs="oneCell">
    <xdr:from>
      <xdr:col>3</xdr:col>
      <xdr:colOff>317500</xdr:colOff>
      <xdr:row>18</xdr:row>
      <xdr:rowOff>7481</xdr:rowOff>
    </xdr:from>
    <xdr:to>
      <xdr:col>3</xdr:col>
      <xdr:colOff>1625600</xdr:colOff>
      <xdr:row>20</xdr:row>
      <xdr:rowOff>122297</xdr:rowOff>
    </xdr:to>
    <xdr:pic>
      <xdr:nvPicPr>
        <xdr:cNvPr id="20" name="Рисунок 19" descr="Вырезка экрана">
          <a:extLst>
            <a:ext uri="{FF2B5EF4-FFF2-40B4-BE49-F238E27FC236}">
              <a16:creationId xmlns:a16="http://schemas.microsoft.com/office/drawing/2014/main" id="{CCAF1D22-A481-174C-9343-9A5149B366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/>
      </xdr:blipFill>
      <xdr:spPr bwMode="auto">
        <a:xfrm>
          <a:off x="4064000" y="3563481"/>
          <a:ext cx="1308100" cy="521216"/>
        </a:xfrm>
        <a:prstGeom prst="rect">
          <a:avLst/>
        </a:prstGeom>
      </xdr:spPr>
    </xdr:pic>
    <xdr:clientData/>
  </xdr:twoCellAnchor>
  <xdr:twoCellAnchor editAs="oneCell">
    <xdr:from>
      <xdr:col>3</xdr:col>
      <xdr:colOff>317501</xdr:colOff>
      <xdr:row>20</xdr:row>
      <xdr:rowOff>161156</xdr:rowOff>
    </xdr:from>
    <xdr:to>
      <xdr:col>3</xdr:col>
      <xdr:colOff>1612901</xdr:colOff>
      <xdr:row>22</xdr:row>
      <xdr:rowOff>196356</xdr:rowOff>
    </xdr:to>
    <xdr:pic>
      <xdr:nvPicPr>
        <xdr:cNvPr id="21" name="Рисунок 20" descr="Вырезка экрана">
          <a:extLst>
            <a:ext uri="{FF2B5EF4-FFF2-40B4-BE49-F238E27FC236}">
              <a16:creationId xmlns:a16="http://schemas.microsoft.com/office/drawing/2014/main" id="{1FDC4B0A-3B83-AB4C-B6FD-5D9B3D8495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/>
      </xdr:blipFill>
      <xdr:spPr bwMode="auto">
        <a:xfrm>
          <a:off x="4064001" y="4123556"/>
          <a:ext cx="1295400" cy="441600"/>
        </a:xfrm>
        <a:prstGeom prst="rect">
          <a:avLst/>
        </a:prstGeom>
      </xdr:spPr>
    </xdr:pic>
    <xdr:clientData/>
  </xdr:twoCellAnchor>
  <xdr:twoCellAnchor editAs="oneCell">
    <xdr:from>
      <xdr:col>3</xdr:col>
      <xdr:colOff>379457</xdr:colOff>
      <xdr:row>23</xdr:row>
      <xdr:rowOff>49648</xdr:rowOff>
    </xdr:from>
    <xdr:to>
      <xdr:col>3</xdr:col>
      <xdr:colOff>1485900</xdr:colOff>
      <xdr:row>25</xdr:row>
      <xdr:rowOff>41992</xdr:rowOff>
    </xdr:to>
    <xdr:pic>
      <xdr:nvPicPr>
        <xdr:cNvPr id="22" name="Рисунок 21" descr="Вырезка экрана">
          <a:extLst>
            <a:ext uri="{FF2B5EF4-FFF2-40B4-BE49-F238E27FC236}">
              <a16:creationId xmlns:a16="http://schemas.microsoft.com/office/drawing/2014/main" id="{DAF71C91-ECD8-E803-74B8-22EF57B16A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/>
      </xdr:blipFill>
      <xdr:spPr bwMode="auto">
        <a:xfrm>
          <a:off x="4125957" y="4634348"/>
          <a:ext cx="1106443" cy="398744"/>
        </a:xfrm>
        <a:prstGeom prst="rect">
          <a:avLst/>
        </a:prstGeom>
      </xdr:spPr>
    </xdr:pic>
    <xdr:clientData/>
  </xdr:twoCellAnchor>
  <xdr:twoCellAnchor editAs="oneCell">
    <xdr:from>
      <xdr:col>3</xdr:col>
      <xdr:colOff>368301</xdr:colOff>
      <xdr:row>26</xdr:row>
      <xdr:rowOff>48832</xdr:rowOff>
    </xdr:from>
    <xdr:to>
      <xdr:col>3</xdr:col>
      <xdr:colOff>1498601</xdr:colOff>
      <xdr:row>28</xdr:row>
      <xdr:rowOff>84361</xdr:rowOff>
    </xdr:to>
    <xdr:pic>
      <xdr:nvPicPr>
        <xdr:cNvPr id="23" name="Рисунок 22" descr="Вырезка экрана">
          <a:extLst>
            <a:ext uri="{FF2B5EF4-FFF2-40B4-BE49-F238E27FC236}">
              <a16:creationId xmlns:a16="http://schemas.microsoft.com/office/drawing/2014/main" id="{4C6BB127-E42C-9D44-ADBE-5AD17C14CC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/>
      </xdr:blipFill>
      <xdr:spPr bwMode="auto">
        <a:xfrm>
          <a:off x="4114801" y="5243132"/>
          <a:ext cx="1130300" cy="441929"/>
        </a:xfrm>
        <a:prstGeom prst="rect">
          <a:avLst/>
        </a:prstGeom>
      </xdr:spPr>
    </xdr:pic>
    <xdr:clientData/>
  </xdr:twoCellAnchor>
  <xdr:oneCellAnchor>
    <xdr:from>
      <xdr:col>3</xdr:col>
      <xdr:colOff>203200</xdr:colOff>
      <xdr:row>29</xdr:row>
      <xdr:rowOff>25400</xdr:rowOff>
    </xdr:from>
    <xdr:ext cx="1513214" cy="498086"/>
    <xdr:pic>
      <xdr:nvPicPr>
        <xdr:cNvPr id="24" name="Рисунок 23" descr="Вырезка экрана">
          <a:extLst>
            <a:ext uri="{FF2B5EF4-FFF2-40B4-BE49-F238E27FC236}">
              <a16:creationId xmlns:a16="http://schemas.microsoft.com/office/drawing/2014/main" id="{61C2BBB2-DB20-444C-AAE0-141FE82ADC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/>
      </xdr:blipFill>
      <xdr:spPr bwMode="auto">
        <a:xfrm>
          <a:off x="3949700" y="914400"/>
          <a:ext cx="1513214" cy="498086"/>
        </a:xfrm>
        <a:prstGeom prst="rect">
          <a:avLst/>
        </a:prstGeom>
      </xdr:spPr>
    </xdr:pic>
    <xdr:clientData/>
  </xdr:oneCellAnchor>
  <xdr:oneCellAnchor>
    <xdr:from>
      <xdr:col>3</xdr:col>
      <xdr:colOff>254001</xdr:colOff>
      <xdr:row>31</xdr:row>
      <xdr:rowOff>27669</xdr:rowOff>
    </xdr:from>
    <xdr:ext cx="1346200" cy="471294"/>
    <xdr:pic>
      <xdr:nvPicPr>
        <xdr:cNvPr id="25" name="Рисунок 24" descr="Вырезка экрана">
          <a:extLst>
            <a:ext uri="{FF2B5EF4-FFF2-40B4-BE49-F238E27FC236}">
              <a16:creationId xmlns:a16="http://schemas.microsoft.com/office/drawing/2014/main" id="{B3C3C609-07C3-964A-BF9E-08BD4E80DA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/>
      </xdr:blipFill>
      <xdr:spPr bwMode="auto">
        <a:xfrm>
          <a:off x="4000501" y="1323069"/>
          <a:ext cx="1346200" cy="471294"/>
        </a:xfrm>
        <a:prstGeom prst="rect">
          <a:avLst/>
        </a:prstGeom>
      </xdr:spPr>
    </xdr:pic>
    <xdr:clientData/>
  </xdr:oneCellAnchor>
  <xdr:oneCellAnchor>
    <xdr:from>
      <xdr:col>3</xdr:col>
      <xdr:colOff>266700</xdr:colOff>
      <xdr:row>33</xdr:row>
      <xdr:rowOff>38100</xdr:rowOff>
    </xdr:from>
    <xdr:ext cx="1307413" cy="572840"/>
    <xdr:pic>
      <xdr:nvPicPr>
        <xdr:cNvPr id="26" name="Рисунок 25" descr="Вырезка экрана">
          <a:extLst>
            <a:ext uri="{FF2B5EF4-FFF2-40B4-BE49-F238E27FC236}">
              <a16:creationId xmlns:a16="http://schemas.microsoft.com/office/drawing/2014/main" id="{62EC77D7-D8DA-1743-B400-C24C525817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/>
      </xdr:blipFill>
      <xdr:spPr bwMode="auto">
        <a:xfrm>
          <a:off x="4013200" y="1739900"/>
          <a:ext cx="1307413" cy="572840"/>
        </a:xfrm>
        <a:prstGeom prst="rect">
          <a:avLst/>
        </a:prstGeom>
      </xdr:spPr>
    </xdr:pic>
    <xdr:clientData/>
  </xdr:oneCellAnchor>
  <xdr:oneCellAnchor>
    <xdr:from>
      <xdr:col>3</xdr:col>
      <xdr:colOff>330200</xdr:colOff>
      <xdr:row>35</xdr:row>
      <xdr:rowOff>84464</xdr:rowOff>
    </xdr:from>
    <xdr:ext cx="1244600" cy="533562"/>
    <xdr:pic>
      <xdr:nvPicPr>
        <xdr:cNvPr id="27" name="Рисунок 26" descr="Вырезка экрана">
          <a:extLst>
            <a:ext uri="{FF2B5EF4-FFF2-40B4-BE49-F238E27FC236}">
              <a16:creationId xmlns:a16="http://schemas.microsoft.com/office/drawing/2014/main" id="{0A087F57-964C-414F-BA63-B78D2DF42D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/>
      </xdr:blipFill>
      <xdr:spPr bwMode="auto">
        <a:xfrm>
          <a:off x="4076700" y="2205364"/>
          <a:ext cx="1244600" cy="533562"/>
        </a:xfrm>
        <a:prstGeom prst="rect">
          <a:avLst/>
        </a:prstGeom>
      </xdr:spPr>
    </xdr:pic>
    <xdr:clientData/>
  </xdr:oneCellAnchor>
  <xdr:oneCellAnchor>
    <xdr:from>
      <xdr:col>3</xdr:col>
      <xdr:colOff>317501</xdr:colOff>
      <xdr:row>37</xdr:row>
      <xdr:rowOff>187799</xdr:rowOff>
    </xdr:from>
    <xdr:ext cx="1308100" cy="458652"/>
    <xdr:pic>
      <xdr:nvPicPr>
        <xdr:cNvPr id="28" name="Рисунок 27" descr="Вырезка экрана">
          <a:extLst>
            <a:ext uri="{FF2B5EF4-FFF2-40B4-BE49-F238E27FC236}">
              <a16:creationId xmlns:a16="http://schemas.microsoft.com/office/drawing/2014/main" id="{708A985E-E59C-304B-B485-F196BD51C3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/>
      </xdr:blipFill>
      <xdr:spPr bwMode="auto">
        <a:xfrm>
          <a:off x="4064001" y="2715099"/>
          <a:ext cx="1308100" cy="458652"/>
        </a:xfrm>
        <a:prstGeom prst="rect">
          <a:avLst/>
        </a:prstGeom>
      </xdr:spPr>
    </xdr:pic>
    <xdr:clientData/>
  </xdr:oneCellAnchor>
  <xdr:oneCellAnchor>
    <xdr:from>
      <xdr:col>3</xdr:col>
      <xdr:colOff>279401</xdr:colOff>
      <xdr:row>39</xdr:row>
      <xdr:rowOff>162496</xdr:rowOff>
    </xdr:from>
    <xdr:ext cx="1320800" cy="530250"/>
    <xdr:pic>
      <xdr:nvPicPr>
        <xdr:cNvPr id="29" name="Рисунок 28" descr="Вырезка экрана">
          <a:extLst>
            <a:ext uri="{FF2B5EF4-FFF2-40B4-BE49-F238E27FC236}">
              <a16:creationId xmlns:a16="http://schemas.microsoft.com/office/drawing/2014/main" id="{2F0805F8-80E6-C844-989A-6E39AD0DA3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/>
      </xdr:blipFill>
      <xdr:spPr bwMode="auto">
        <a:xfrm>
          <a:off x="4025901" y="3096196"/>
          <a:ext cx="1320800" cy="530250"/>
        </a:xfrm>
        <a:prstGeom prst="rect">
          <a:avLst/>
        </a:prstGeom>
      </xdr:spPr>
    </xdr:pic>
    <xdr:clientData/>
  </xdr:oneCellAnchor>
  <xdr:oneCellAnchor>
    <xdr:from>
      <xdr:col>3</xdr:col>
      <xdr:colOff>317500</xdr:colOff>
      <xdr:row>42</xdr:row>
      <xdr:rowOff>7481</xdr:rowOff>
    </xdr:from>
    <xdr:ext cx="1308100" cy="521216"/>
    <xdr:pic>
      <xdr:nvPicPr>
        <xdr:cNvPr id="30" name="Рисунок 29" descr="Вырезка экрана">
          <a:extLst>
            <a:ext uri="{FF2B5EF4-FFF2-40B4-BE49-F238E27FC236}">
              <a16:creationId xmlns:a16="http://schemas.microsoft.com/office/drawing/2014/main" id="{AC139579-675E-EB46-B7B1-594DD49E04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/>
      </xdr:blipFill>
      <xdr:spPr bwMode="auto">
        <a:xfrm>
          <a:off x="4064000" y="3563481"/>
          <a:ext cx="1308100" cy="521216"/>
        </a:xfrm>
        <a:prstGeom prst="rect">
          <a:avLst/>
        </a:prstGeom>
      </xdr:spPr>
    </xdr:pic>
    <xdr:clientData/>
  </xdr:oneCellAnchor>
  <xdr:oneCellAnchor>
    <xdr:from>
      <xdr:col>3</xdr:col>
      <xdr:colOff>317501</xdr:colOff>
      <xdr:row>44</xdr:row>
      <xdr:rowOff>161156</xdr:rowOff>
    </xdr:from>
    <xdr:ext cx="1295400" cy="441600"/>
    <xdr:pic>
      <xdr:nvPicPr>
        <xdr:cNvPr id="31" name="Рисунок 30" descr="Вырезка экрана">
          <a:extLst>
            <a:ext uri="{FF2B5EF4-FFF2-40B4-BE49-F238E27FC236}">
              <a16:creationId xmlns:a16="http://schemas.microsoft.com/office/drawing/2014/main" id="{A829EAA4-8464-044E-B758-4D79326C17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/>
      </xdr:blipFill>
      <xdr:spPr bwMode="auto">
        <a:xfrm>
          <a:off x="4064001" y="4123556"/>
          <a:ext cx="1295400" cy="441600"/>
        </a:xfrm>
        <a:prstGeom prst="rect">
          <a:avLst/>
        </a:prstGeom>
      </xdr:spPr>
    </xdr:pic>
    <xdr:clientData/>
  </xdr:oneCellAnchor>
  <xdr:oneCellAnchor>
    <xdr:from>
      <xdr:col>3</xdr:col>
      <xdr:colOff>379457</xdr:colOff>
      <xdr:row>47</xdr:row>
      <xdr:rowOff>49648</xdr:rowOff>
    </xdr:from>
    <xdr:ext cx="1106443" cy="398744"/>
    <xdr:pic>
      <xdr:nvPicPr>
        <xdr:cNvPr id="32" name="Рисунок 31" descr="Вырезка экрана">
          <a:extLst>
            <a:ext uri="{FF2B5EF4-FFF2-40B4-BE49-F238E27FC236}">
              <a16:creationId xmlns:a16="http://schemas.microsoft.com/office/drawing/2014/main" id="{626678F8-9439-0344-8B4A-594D8E4674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/>
      </xdr:blipFill>
      <xdr:spPr bwMode="auto">
        <a:xfrm>
          <a:off x="4125957" y="4634348"/>
          <a:ext cx="1106443" cy="398744"/>
        </a:xfrm>
        <a:prstGeom prst="rect">
          <a:avLst/>
        </a:prstGeom>
      </xdr:spPr>
    </xdr:pic>
    <xdr:clientData/>
  </xdr:oneCellAnchor>
  <xdr:oneCellAnchor>
    <xdr:from>
      <xdr:col>3</xdr:col>
      <xdr:colOff>368301</xdr:colOff>
      <xdr:row>50</xdr:row>
      <xdr:rowOff>48832</xdr:rowOff>
    </xdr:from>
    <xdr:ext cx="1130300" cy="441929"/>
    <xdr:pic>
      <xdr:nvPicPr>
        <xdr:cNvPr id="33" name="Рисунок 32" descr="Вырезка экрана">
          <a:extLst>
            <a:ext uri="{FF2B5EF4-FFF2-40B4-BE49-F238E27FC236}">
              <a16:creationId xmlns:a16="http://schemas.microsoft.com/office/drawing/2014/main" id="{2B04EE12-4EF6-7548-8BBA-4641054ACC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/>
      </xdr:blipFill>
      <xdr:spPr bwMode="auto">
        <a:xfrm>
          <a:off x="4114801" y="5243132"/>
          <a:ext cx="1130300" cy="441929"/>
        </a:xfrm>
        <a:prstGeom prst="rect">
          <a:avLst/>
        </a:prstGeom>
      </xdr:spPr>
    </xdr:pic>
    <xdr:clientData/>
  </xdr:oneCellAnchor>
  <xdr:oneCellAnchor>
    <xdr:from>
      <xdr:col>3</xdr:col>
      <xdr:colOff>203200</xdr:colOff>
      <xdr:row>53</xdr:row>
      <xdr:rowOff>25400</xdr:rowOff>
    </xdr:from>
    <xdr:ext cx="1513214" cy="498086"/>
    <xdr:pic>
      <xdr:nvPicPr>
        <xdr:cNvPr id="34" name="Рисунок 33" descr="Вырезка экрана">
          <a:extLst>
            <a:ext uri="{FF2B5EF4-FFF2-40B4-BE49-F238E27FC236}">
              <a16:creationId xmlns:a16="http://schemas.microsoft.com/office/drawing/2014/main" id="{B211ACF0-DB7D-5E43-BB76-AB845096D3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/>
      </xdr:blipFill>
      <xdr:spPr bwMode="auto">
        <a:xfrm>
          <a:off x="3949700" y="914400"/>
          <a:ext cx="1513214" cy="498086"/>
        </a:xfrm>
        <a:prstGeom prst="rect">
          <a:avLst/>
        </a:prstGeom>
      </xdr:spPr>
    </xdr:pic>
    <xdr:clientData/>
  </xdr:oneCellAnchor>
  <xdr:oneCellAnchor>
    <xdr:from>
      <xdr:col>3</xdr:col>
      <xdr:colOff>254001</xdr:colOff>
      <xdr:row>55</xdr:row>
      <xdr:rowOff>27669</xdr:rowOff>
    </xdr:from>
    <xdr:ext cx="1346200" cy="471294"/>
    <xdr:pic>
      <xdr:nvPicPr>
        <xdr:cNvPr id="35" name="Рисунок 34" descr="Вырезка экрана">
          <a:extLst>
            <a:ext uri="{FF2B5EF4-FFF2-40B4-BE49-F238E27FC236}">
              <a16:creationId xmlns:a16="http://schemas.microsoft.com/office/drawing/2014/main" id="{084B26A8-6FF6-D747-9888-517B3F71EB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/>
      </xdr:blipFill>
      <xdr:spPr bwMode="auto">
        <a:xfrm>
          <a:off x="4000501" y="1323069"/>
          <a:ext cx="1346200" cy="471294"/>
        </a:xfrm>
        <a:prstGeom prst="rect">
          <a:avLst/>
        </a:prstGeom>
      </xdr:spPr>
    </xdr:pic>
    <xdr:clientData/>
  </xdr:oneCellAnchor>
  <xdr:oneCellAnchor>
    <xdr:from>
      <xdr:col>3</xdr:col>
      <xdr:colOff>266700</xdr:colOff>
      <xdr:row>57</xdr:row>
      <xdr:rowOff>38100</xdr:rowOff>
    </xdr:from>
    <xdr:ext cx="1307413" cy="572840"/>
    <xdr:pic>
      <xdr:nvPicPr>
        <xdr:cNvPr id="36" name="Рисунок 35" descr="Вырезка экрана">
          <a:extLst>
            <a:ext uri="{FF2B5EF4-FFF2-40B4-BE49-F238E27FC236}">
              <a16:creationId xmlns:a16="http://schemas.microsoft.com/office/drawing/2014/main" id="{1D533B46-D9F8-3E4A-AA3E-C9BBB4E7E2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/>
      </xdr:blipFill>
      <xdr:spPr bwMode="auto">
        <a:xfrm>
          <a:off x="4013200" y="1739900"/>
          <a:ext cx="1307413" cy="572840"/>
        </a:xfrm>
        <a:prstGeom prst="rect">
          <a:avLst/>
        </a:prstGeom>
      </xdr:spPr>
    </xdr:pic>
    <xdr:clientData/>
  </xdr:oneCellAnchor>
  <xdr:oneCellAnchor>
    <xdr:from>
      <xdr:col>3</xdr:col>
      <xdr:colOff>330200</xdr:colOff>
      <xdr:row>59</xdr:row>
      <xdr:rowOff>84464</xdr:rowOff>
    </xdr:from>
    <xdr:ext cx="1244600" cy="533562"/>
    <xdr:pic>
      <xdr:nvPicPr>
        <xdr:cNvPr id="37" name="Рисунок 36" descr="Вырезка экрана">
          <a:extLst>
            <a:ext uri="{FF2B5EF4-FFF2-40B4-BE49-F238E27FC236}">
              <a16:creationId xmlns:a16="http://schemas.microsoft.com/office/drawing/2014/main" id="{488BAABC-5B56-5848-8742-9E984E1A54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/>
      </xdr:blipFill>
      <xdr:spPr bwMode="auto">
        <a:xfrm>
          <a:off x="4076700" y="2205364"/>
          <a:ext cx="1244600" cy="533562"/>
        </a:xfrm>
        <a:prstGeom prst="rect">
          <a:avLst/>
        </a:prstGeom>
      </xdr:spPr>
    </xdr:pic>
    <xdr:clientData/>
  </xdr:oneCellAnchor>
  <xdr:oneCellAnchor>
    <xdr:from>
      <xdr:col>3</xdr:col>
      <xdr:colOff>317501</xdr:colOff>
      <xdr:row>61</xdr:row>
      <xdr:rowOff>187799</xdr:rowOff>
    </xdr:from>
    <xdr:ext cx="1308100" cy="458652"/>
    <xdr:pic>
      <xdr:nvPicPr>
        <xdr:cNvPr id="38" name="Рисунок 37" descr="Вырезка экрана">
          <a:extLst>
            <a:ext uri="{FF2B5EF4-FFF2-40B4-BE49-F238E27FC236}">
              <a16:creationId xmlns:a16="http://schemas.microsoft.com/office/drawing/2014/main" id="{D4288033-2427-3F4A-AF47-21AC3B6701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/>
      </xdr:blipFill>
      <xdr:spPr bwMode="auto">
        <a:xfrm>
          <a:off x="4064001" y="2715099"/>
          <a:ext cx="1308100" cy="458652"/>
        </a:xfrm>
        <a:prstGeom prst="rect">
          <a:avLst/>
        </a:prstGeom>
      </xdr:spPr>
    </xdr:pic>
    <xdr:clientData/>
  </xdr:oneCellAnchor>
  <xdr:oneCellAnchor>
    <xdr:from>
      <xdr:col>3</xdr:col>
      <xdr:colOff>279401</xdr:colOff>
      <xdr:row>63</xdr:row>
      <xdr:rowOff>162496</xdr:rowOff>
    </xdr:from>
    <xdr:ext cx="1320800" cy="530250"/>
    <xdr:pic>
      <xdr:nvPicPr>
        <xdr:cNvPr id="39" name="Рисунок 38" descr="Вырезка экрана">
          <a:extLst>
            <a:ext uri="{FF2B5EF4-FFF2-40B4-BE49-F238E27FC236}">
              <a16:creationId xmlns:a16="http://schemas.microsoft.com/office/drawing/2014/main" id="{98E3D419-48EC-2242-BDE6-5A60D6B26E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/>
      </xdr:blipFill>
      <xdr:spPr bwMode="auto">
        <a:xfrm>
          <a:off x="4025901" y="3096196"/>
          <a:ext cx="1320800" cy="530250"/>
        </a:xfrm>
        <a:prstGeom prst="rect">
          <a:avLst/>
        </a:prstGeom>
      </xdr:spPr>
    </xdr:pic>
    <xdr:clientData/>
  </xdr:oneCellAnchor>
  <xdr:oneCellAnchor>
    <xdr:from>
      <xdr:col>3</xdr:col>
      <xdr:colOff>317500</xdr:colOff>
      <xdr:row>66</xdr:row>
      <xdr:rowOff>7481</xdr:rowOff>
    </xdr:from>
    <xdr:ext cx="1308100" cy="521216"/>
    <xdr:pic>
      <xdr:nvPicPr>
        <xdr:cNvPr id="40" name="Рисунок 39" descr="Вырезка экрана">
          <a:extLst>
            <a:ext uri="{FF2B5EF4-FFF2-40B4-BE49-F238E27FC236}">
              <a16:creationId xmlns:a16="http://schemas.microsoft.com/office/drawing/2014/main" id="{F336EDE7-5271-4141-8212-68BCBEC0E5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/>
      </xdr:blipFill>
      <xdr:spPr bwMode="auto">
        <a:xfrm>
          <a:off x="4064000" y="3563481"/>
          <a:ext cx="1308100" cy="521216"/>
        </a:xfrm>
        <a:prstGeom prst="rect">
          <a:avLst/>
        </a:prstGeom>
      </xdr:spPr>
    </xdr:pic>
    <xdr:clientData/>
  </xdr:oneCellAnchor>
  <xdr:oneCellAnchor>
    <xdr:from>
      <xdr:col>3</xdr:col>
      <xdr:colOff>317501</xdr:colOff>
      <xdr:row>68</xdr:row>
      <xdr:rowOff>161156</xdr:rowOff>
    </xdr:from>
    <xdr:ext cx="1295400" cy="441600"/>
    <xdr:pic>
      <xdr:nvPicPr>
        <xdr:cNvPr id="41" name="Рисунок 40" descr="Вырезка экрана">
          <a:extLst>
            <a:ext uri="{FF2B5EF4-FFF2-40B4-BE49-F238E27FC236}">
              <a16:creationId xmlns:a16="http://schemas.microsoft.com/office/drawing/2014/main" id="{8F2FF691-D4AC-C241-B622-E1B8F089C2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/>
      </xdr:blipFill>
      <xdr:spPr bwMode="auto">
        <a:xfrm>
          <a:off x="4064001" y="4123556"/>
          <a:ext cx="1295400" cy="441600"/>
        </a:xfrm>
        <a:prstGeom prst="rect">
          <a:avLst/>
        </a:prstGeom>
      </xdr:spPr>
    </xdr:pic>
    <xdr:clientData/>
  </xdr:oneCellAnchor>
  <xdr:oneCellAnchor>
    <xdr:from>
      <xdr:col>3</xdr:col>
      <xdr:colOff>379457</xdr:colOff>
      <xdr:row>71</xdr:row>
      <xdr:rowOff>49648</xdr:rowOff>
    </xdr:from>
    <xdr:ext cx="1106443" cy="398744"/>
    <xdr:pic>
      <xdr:nvPicPr>
        <xdr:cNvPr id="42" name="Рисунок 41" descr="Вырезка экрана">
          <a:extLst>
            <a:ext uri="{FF2B5EF4-FFF2-40B4-BE49-F238E27FC236}">
              <a16:creationId xmlns:a16="http://schemas.microsoft.com/office/drawing/2014/main" id="{B89F1453-E836-6441-9F51-58464C94DC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/>
      </xdr:blipFill>
      <xdr:spPr bwMode="auto">
        <a:xfrm>
          <a:off x="4125957" y="4634348"/>
          <a:ext cx="1106443" cy="398744"/>
        </a:xfrm>
        <a:prstGeom prst="rect">
          <a:avLst/>
        </a:prstGeom>
      </xdr:spPr>
    </xdr:pic>
    <xdr:clientData/>
  </xdr:oneCellAnchor>
  <xdr:oneCellAnchor>
    <xdr:from>
      <xdr:col>3</xdr:col>
      <xdr:colOff>368301</xdr:colOff>
      <xdr:row>74</xdr:row>
      <xdr:rowOff>48832</xdr:rowOff>
    </xdr:from>
    <xdr:ext cx="1130300" cy="441929"/>
    <xdr:pic>
      <xdr:nvPicPr>
        <xdr:cNvPr id="43" name="Рисунок 42" descr="Вырезка экрана">
          <a:extLst>
            <a:ext uri="{FF2B5EF4-FFF2-40B4-BE49-F238E27FC236}">
              <a16:creationId xmlns:a16="http://schemas.microsoft.com/office/drawing/2014/main" id="{47BD488F-CB8A-C84D-87B2-536E860A2C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/>
      </xdr:blipFill>
      <xdr:spPr bwMode="auto">
        <a:xfrm>
          <a:off x="4114801" y="5243132"/>
          <a:ext cx="1130300" cy="441929"/>
        </a:xfrm>
        <a:prstGeom prst="rect">
          <a:avLst/>
        </a:prstGeom>
      </xdr:spPr>
    </xdr:pic>
    <xdr:clientData/>
  </xdr:oneCellAnchor>
  <xdr:oneCellAnchor>
    <xdr:from>
      <xdr:col>3</xdr:col>
      <xdr:colOff>203200</xdr:colOff>
      <xdr:row>77</xdr:row>
      <xdr:rowOff>25400</xdr:rowOff>
    </xdr:from>
    <xdr:ext cx="1513214" cy="498086"/>
    <xdr:pic>
      <xdr:nvPicPr>
        <xdr:cNvPr id="44" name="Рисунок 43" descr="Вырезка экрана">
          <a:extLst>
            <a:ext uri="{FF2B5EF4-FFF2-40B4-BE49-F238E27FC236}">
              <a16:creationId xmlns:a16="http://schemas.microsoft.com/office/drawing/2014/main" id="{A53FD4F9-4D81-3642-883C-289983954F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/>
      </xdr:blipFill>
      <xdr:spPr bwMode="auto">
        <a:xfrm>
          <a:off x="3949700" y="914400"/>
          <a:ext cx="1513214" cy="498086"/>
        </a:xfrm>
        <a:prstGeom prst="rect">
          <a:avLst/>
        </a:prstGeom>
      </xdr:spPr>
    </xdr:pic>
    <xdr:clientData/>
  </xdr:oneCellAnchor>
  <xdr:oneCellAnchor>
    <xdr:from>
      <xdr:col>3</xdr:col>
      <xdr:colOff>254001</xdr:colOff>
      <xdr:row>79</xdr:row>
      <xdr:rowOff>27669</xdr:rowOff>
    </xdr:from>
    <xdr:ext cx="1346200" cy="471294"/>
    <xdr:pic>
      <xdr:nvPicPr>
        <xdr:cNvPr id="45" name="Рисунок 44" descr="Вырезка экрана">
          <a:extLst>
            <a:ext uri="{FF2B5EF4-FFF2-40B4-BE49-F238E27FC236}">
              <a16:creationId xmlns:a16="http://schemas.microsoft.com/office/drawing/2014/main" id="{6D057278-F7EE-9E42-919F-06ACA287C0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/>
      </xdr:blipFill>
      <xdr:spPr bwMode="auto">
        <a:xfrm>
          <a:off x="4000501" y="1323069"/>
          <a:ext cx="1346200" cy="471294"/>
        </a:xfrm>
        <a:prstGeom prst="rect">
          <a:avLst/>
        </a:prstGeom>
      </xdr:spPr>
    </xdr:pic>
    <xdr:clientData/>
  </xdr:oneCellAnchor>
  <xdr:oneCellAnchor>
    <xdr:from>
      <xdr:col>3</xdr:col>
      <xdr:colOff>266700</xdr:colOff>
      <xdr:row>81</xdr:row>
      <xdr:rowOff>38100</xdr:rowOff>
    </xdr:from>
    <xdr:ext cx="1307413" cy="572840"/>
    <xdr:pic>
      <xdr:nvPicPr>
        <xdr:cNvPr id="46" name="Рисунок 45" descr="Вырезка экрана">
          <a:extLst>
            <a:ext uri="{FF2B5EF4-FFF2-40B4-BE49-F238E27FC236}">
              <a16:creationId xmlns:a16="http://schemas.microsoft.com/office/drawing/2014/main" id="{99776FEF-C022-AE44-B0FD-D67A267EFD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/>
      </xdr:blipFill>
      <xdr:spPr bwMode="auto">
        <a:xfrm>
          <a:off x="4013200" y="1739900"/>
          <a:ext cx="1307413" cy="572840"/>
        </a:xfrm>
        <a:prstGeom prst="rect">
          <a:avLst/>
        </a:prstGeom>
      </xdr:spPr>
    </xdr:pic>
    <xdr:clientData/>
  </xdr:oneCellAnchor>
  <xdr:oneCellAnchor>
    <xdr:from>
      <xdr:col>3</xdr:col>
      <xdr:colOff>330200</xdr:colOff>
      <xdr:row>83</xdr:row>
      <xdr:rowOff>84464</xdr:rowOff>
    </xdr:from>
    <xdr:ext cx="1244600" cy="533562"/>
    <xdr:pic>
      <xdr:nvPicPr>
        <xdr:cNvPr id="47" name="Рисунок 46" descr="Вырезка экрана">
          <a:extLst>
            <a:ext uri="{FF2B5EF4-FFF2-40B4-BE49-F238E27FC236}">
              <a16:creationId xmlns:a16="http://schemas.microsoft.com/office/drawing/2014/main" id="{E3E2645E-2ED6-7440-883C-8F74605F6F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/>
      </xdr:blipFill>
      <xdr:spPr bwMode="auto">
        <a:xfrm>
          <a:off x="4076700" y="2205364"/>
          <a:ext cx="1244600" cy="533562"/>
        </a:xfrm>
        <a:prstGeom prst="rect">
          <a:avLst/>
        </a:prstGeom>
      </xdr:spPr>
    </xdr:pic>
    <xdr:clientData/>
  </xdr:oneCellAnchor>
  <xdr:oneCellAnchor>
    <xdr:from>
      <xdr:col>3</xdr:col>
      <xdr:colOff>317501</xdr:colOff>
      <xdr:row>85</xdr:row>
      <xdr:rowOff>187799</xdr:rowOff>
    </xdr:from>
    <xdr:ext cx="1308100" cy="458652"/>
    <xdr:pic>
      <xdr:nvPicPr>
        <xdr:cNvPr id="48" name="Рисунок 47" descr="Вырезка экрана">
          <a:extLst>
            <a:ext uri="{FF2B5EF4-FFF2-40B4-BE49-F238E27FC236}">
              <a16:creationId xmlns:a16="http://schemas.microsoft.com/office/drawing/2014/main" id="{417F5A33-A647-8B47-89A6-F88764ED7E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/>
      </xdr:blipFill>
      <xdr:spPr bwMode="auto">
        <a:xfrm>
          <a:off x="4064001" y="2715099"/>
          <a:ext cx="1308100" cy="458652"/>
        </a:xfrm>
        <a:prstGeom prst="rect">
          <a:avLst/>
        </a:prstGeom>
      </xdr:spPr>
    </xdr:pic>
    <xdr:clientData/>
  </xdr:oneCellAnchor>
  <xdr:oneCellAnchor>
    <xdr:from>
      <xdr:col>3</xdr:col>
      <xdr:colOff>279401</xdr:colOff>
      <xdr:row>87</xdr:row>
      <xdr:rowOff>162496</xdr:rowOff>
    </xdr:from>
    <xdr:ext cx="1320800" cy="530250"/>
    <xdr:pic>
      <xdr:nvPicPr>
        <xdr:cNvPr id="49" name="Рисунок 48" descr="Вырезка экрана">
          <a:extLst>
            <a:ext uri="{FF2B5EF4-FFF2-40B4-BE49-F238E27FC236}">
              <a16:creationId xmlns:a16="http://schemas.microsoft.com/office/drawing/2014/main" id="{FF0C3160-8574-D348-AB2A-27F83F6920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/>
      </xdr:blipFill>
      <xdr:spPr bwMode="auto">
        <a:xfrm>
          <a:off x="4025901" y="3096196"/>
          <a:ext cx="1320800" cy="530250"/>
        </a:xfrm>
        <a:prstGeom prst="rect">
          <a:avLst/>
        </a:prstGeom>
      </xdr:spPr>
    </xdr:pic>
    <xdr:clientData/>
  </xdr:oneCellAnchor>
  <xdr:oneCellAnchor>
    <xdr:from>
      <xdr:col>3</xdr:col>
      <xdr:colOff>317500</xdr:colOff>
      <xdr:row>90</xdr:row>
      <xdr:rowOff>7481</xdr:rowOff>
    </xdr:from>
    <xdr:ext cx="1308100" cy="521216"/>
    <xdr:pic>
      <xdr:nvPicPr>
        <xdr:cNvPr id="50" name="Рисунок 49" descr="Вырезка экрана">
          <a:extLst>
            <a:ext uri="{FF2B5EF4-FFF2-40B4-BE49-F238E27FC236}">
              <a16:creationId xmlns:a16="http://schemas.microsoft.com/office/drawing/2014/main" id="{1B0599D5-3FFD-8244-B0EC-9BD019DA3D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/>
      </xdr:blipFill>
      <xdr:spPr bwMode="auto">
        <a:xfrm>
          <a:off x="4064000" y="3563481"/>
          <a:ext cx="1308100" cy="521216"/>
        </a:xfrm>
        <a:prstGeom prst="rect">
          <a:avLst/>
        </a:prstGeom>
      </xdr:spPr>
    </xdr:pic>
    <xdr:clientData/>
  </xdr:oneCellAnchor>
  <xdr:oneCellAnchor>
    <xdr:from>
      <xdr:col>3</xdr:col>
      <xdr:colOff>317501</xdr:colOff>
      <xdr:row>92</xdr:row>
      <xdr:rowOff>161156</xdr:rowOff>
    </xdr:from>
    <xdr:ext cx="1295400" cy="441600"/>
    <xdr:pic>
      <xdr:nvPicPr>
        <xdr:cNvPr id="51" name="Рисунок 50" descr="Вырезка экрана">
          <a:extLst>
            <a:ext uri="{FF2B5EF4-FFF2-40B4-BE49-F238E27FC236}">
              <a16:creationId xmlns:a16="http://schemas.microsoft.com/office/drawing/2014/main" id="{6B00AE92-13D0-8D4B-90AE-91A91A450F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/>
      </xdr:blipFill>
      <xdr:spPr bwMode="auto">
        <a:xfrm>
          <a:off x="4064001" y="4123556"/>
          <a:ext cx="1295400" cy="441600"/>
        </a:xfrm>
        <a:prstGeom prst="rect">
          <a:avLst/>
        </a:prstGeom>
      </xdr:spPr>
    </xdr:pic>
    <xdr:clientData/>
  </xdr:oneCellAnchor>
  <xdr:oneCellAnchor>
    <xdr:from>
      <xdr:col>3</xdr:col>
      <xdr:colOff>379457</xdr:colOff>
      <xdr:row>95</xdr:row>
      <xdr:rowOff>49648</xdr:rowOff>
    </xdr:from>
    <xdr:ext cx="1106443" cy="398744"/>
    <xdr:pic>
      <xdr:nvPicPr>
        <xdr:cNvPr id="52" name="Рисунок 51" descr="Вырезка экрана">
          <a:extLst>
            <a:ext uri="{FF2B5EF4-FFF2-40B4-BE49-F238E27FC236}">
              <a16:creationId xmlns:a16="http://schemas.microsoft.com/office/drawing/2014/main" id="{589AF8D7-8697-A143-81A2-9B29EF8F9E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/>
      </xdr:blipFill>
      <xdr:spPr bwMode="auto">
        <a:xfrm>
          <a:off x="4125957" y="4634348"/>
          <a:ext cx="1106443" cy="398744"/>
        </a:xfrm>
        <a:prstGeom prst="rect">
          <a:avLst/>
        </a:prstGeom>
      </xdr:spPr>
    </xdr:pic>
    <xdr:clientData/>
  </xdr:oneCellAnchor>
  <xdr:oneCellAnchor>
    <xdr:from>
      <xdr:col>3</xdr:col>
      <xdr:colOff>368301</xdr:colOff>
      <xdr:row>98</xdr:row>
      <xdr:rowOff>48832</xdr:rowOff>
    </xdr:from>
    <xdr:ext cx="1130300" cy="441929"/>
    <xdr:pic>
      <xdr:nvPicPr>
        <xdr:cNvPr id="53" name="Рисунок 52" descr="Вырезка экрана">
          <a:extLst>
            <a:ext uri="{FF2B5EF4-FFF2-40B4-BE49-F238E27FC236}">
              <a16:creationId xmlns:a16="http://schemas.microsoft.com/office/drawing/2014/main" id="{FC93A72F-34B7-5E4F-9E58-5B9800A989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/>
      </xdr:blipFill>
      <xdr:spPr bwMode="auto">
        <a:xfrm>
          <a:off x="4114801" y="5243132"/>
          <a:ext cx="1130300" cy="441929"/>
        </a:xfrm>
        <a:prstGeom prst="rect">
          <a:avLst/>
        </a:prstGeom>
      </xdr:spPr>
    </xdr:pic>
    <xdr:clientData/>
  </xdr:oneCellAnchor>
  <xdr:oneCellAnchor>
    <xdr:from>
      <xdr:col>3</xdr:col>
      <xdr:colOff>203200</xdr:colOff>
      <xdr:row>101</xdr:row>
      <xdr:rowOff>25400</xdr:rowOff>
    </xdr:from>
    <xdr:ext cx="1513214" cy="498086"/>
    <xdr:pic>
      <xdr:nvPicPr>
        <xdr:cNvPr id="54" name="Рисунок 53" descr="Вырезка экрана">
          <a:extLst>
            <a:ext uri="{FF2B5EF4-FFF2-40B4-BE49-F238E27FC236}">
              <a16:creationId xmlns:a16="http://schemas.microsoft.com/office/drawing/2014/main" id="{321029C1-A9AD-7447-9599-0E7CCF2250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/>
      </xdr:blipFill>
      <xdr:spPr bwMode="auto">
        <a:xfrm>
          <a:off x="3949700" y="914400"/>
          <a:ext cx="1513214" cy="498086"/>
        </a:xfrm>
        <a:prstGeom prst="rect">
          <a:avLst/>
        </a:prstGeom>
      </xdr:spPr>
    </xdr:pic>
    <xdr:clientData/>
  </xdr:oneCellAnchor>
  <xdr:oneCellAnchor>
    <xdr:from>
      <xdr:col>3</xdr:col>
      <xdr:colOff>254001</xdr:colOff>
      <xdr:row>103</xdr:row>
      <xdr:rowOff>27669</xdr:rowOff>
    </xdr:from>
    <xdr:ext cx="1346200" cy="471294"/>
    <xdr:pic>
      <xdr:nvPicPr>
        <xdr:cNvPr id="55" name="Рисунок 54" descr="Вырезка экрана">
          <a:extLst>
            <a:ext uri="{FF2B5EF4-FFF2-40B4-BE49-F238E27FC236}">
              <a16:creationId xmlns:a16="http://schemas.microsoft.com/office/drawing/2014/main" id="{6F213B70-8A51-5940-B148-6853C043EB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/>
      </xdr:blipFill>
      <xdr:spPr bwMode="auto">
        <a:xfrm>
          <a:off x="4000501" y="1323069"/>
          <a:ext cx="1346200" cy="471294"/>
        </a:xfrm>
        <a:prstGeom prst="rect">
          <a:avLst/>
        </a:prstGeom>
      </xdr:spPr>
    </xdr:pic>
    <xdr:clientData/>
  </xdr:oneCellAnchor>
  <xdr:oneCellAnchor>
    <xdr:from>
      <xdr:col>3</xdr:col>
      <xdr:colOff>266700</xdr:colOff>
      <xdr:row>105</xdr:row>
      <xdr:rowOff>38100</xdr:rowOff>
    </xdr:from>
    <xdr:ext cx="1307413" cy="572840"/>
    <xdr:pic>
      <xdr:nvPicPr>
        <xdr:cNvPr id="56" name="Рисунок 55" descr="Вырезка экрана">
          <a:extLst>
            <a:ext uri="{FF2B5EF4-FFF2-40B4-BE49-F238E27FC236}">
              <a16:creationId xmlns:a16="http://schemas.microsoft.com/office/drawing/2014/main" id="{41C5D4D2-D71D-E94A-BBED-7C1D930FB4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/>
      </xdr:blipFill>
      <xdr:spPr bwMode="auto">
        <a:xfrm>
          <a:off x="4013200" y="1739900"/>
          <a:ext cx="1307413" cy="572840"/>
        </a:xfrm>
        <a:prstGeom prst="rect">
          <a:avLst/>
        </a:prstGeom>
      </xdr:spPr>
    </xdr:pic>
    <xdr:clientData/>
  </xdr:oneCellAnchor>
  <xdr:oneCellAnchor>
    <xdr:from>
      <xdr:col>3</xdr:col>
      <xdr:colOff>330200</xdr:colOff>
      <xdr:row>107</xdr:row>
      <xdr:rowOff>84464</xdr:rowOff>
    </xdr:from>
    <xdr:ext cx="1244600" cy="533562"/>
    <xdr:pic>
      <xdr:nvPicPr>
        <xdr:cNvPr id="57" name="Рисунок 56" descr="Вырезка экрана">
          <a:extLst>
            <a:ext uri="{FF2B5EF4-FFF2-40B4-BE49-F238E27FC236}">
              <a16:creationId xmlns:a16="http://schemas.microsoft.com/office/drawing/2014/main" id="{72AEF40F-E202-8F4B-9D6D-A66A50AC7F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/>
      </xdr:blipFill>
      <xdr:spPr bwMode="auto">
        <a:xfrm>
          <a:off x="4076700" y="2205364"/>
          <a:ext cx="1244600" cy="533562"/>
        </a:xfrm>
        <a:prstGeom prst="rect">
          <a:avLst/>
        </a:prstGeom>
      </xdr:spPr>
    </xdr:pic>
    <xdr:clientData/>
  </xdr:oneCellAnchor>
  <xdr:oneCellAnchor>
    <xdr:from>
      <xdr:col>3</xdr:col>
      <xdr:colOff>317501</xdr:colOff>
      <xdr:row>109</xdr:row>
      <xdr:rowOff>187799</xdr:rowOff>
    </xdr:from>
    <xdr:ext cx="1308100" cy="458652"/>
    <xdr:pic>
      <xdr:nvPicPr>
        <xdr:cNvPr id="58" name="Рисунок 57" descr="Вырезка экрана">
          <a:extLst>
            <a:ext uri="{FF2B5EF4-FFF2-40B4-BE49-F238E27FC236}">
              <a16:creationId xmlns:a16="http://schemas.microsoft.com/office/drawing/2014/main" id="{6179E000-B476-8A41-A93C-FB86B2ECE9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/>
      </xdr:blipFill>
      <xdr:spPr bwMode="auto">
        <a:xfrm>
          <a:off x="4064001" y="2715099"/>
          <a:ext cx="1308100" cy="458652"/>
        </a:xfrm>
        <a:prstGeom prst="rect">
          <a:avLst/>
        </a:prstGeom>
      </xdr:spPr>
    </xdr:pic>
    <xdr:clientData/>
  </xdr:oneCellAnchor>
  <xdr:oneCellAnchor>
    <xdr:from>
      <xdr:col>3</xdr:col>
      <xdr:colOff>279401</xdr:colOff>
      <xdr:row>111</xdr:row>
      <xdr:rowOff>162496</xdr:rowOff>
    </xdr:from>
    <xdr:ext cx="1320800" cy="530250"/>
    <xdr:pic>
      <xdr:nvPicPr>
        <xdr:cNvPr id="59" name="Рисунок 58" descr="Вырезка экрана">
          <a:extLst>
            <a:ext uri="{FF2B5EF4-FFF2-40B4-BE49-F238E27FC236}">
              <a16:creationId xmlns:a16="http://schemas.microsoft.com/office/drawing/2014/main" id="{A070FD7F-AE9B-834A-BBE6-6C0173345C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/>
      </xdr:blipFill>
      <xdr:spPr bwMode="auto">
        <a:xfrm>
          <a:off x="4025901" y="3096196"/>
          <a:ext cx="1320800" cy="530250"/>
        </a:xfrm>
        <a:prstGeom prst="rect">
          <a:avLst/>
        </a:prstGeom>
      </xdr:spPr>
    </xdr:pic>
    <xdr:clientData/>
  </xdr:oneCellAnchor>
  <xdr:oneCellAnchor>
    <xdr:from>
      <xdr:col>3</xdr:col>
      <xdr:colOff>317500</xdr:colOff>
      <xdr:row>114</xdr:row>
      <xdr:rowOff>7481</xdr:rowOff>
    </xdr:from>
    <xdr:ext cx="1308100" cy="521216"/>
    <xdr:pic>
      <xdr:nvPicPr>
        <xdr:cNvPr id="60" name="Рисунок 59" descr="Вырезка экрана">
          <a:extLst>
            <a:ext uri="{FF2B5EF4-FFF2-40B4-BE49-F238E27FC236}">
              <a16:creationId xmlns:a16="http://schemas.microsoft.com/office/drawing/2014/main" id="{F456E465-23EC-9F4B-8568-30E4A0F685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/>
      </xdr:blipFill>
      <xdr:spPr bwMode="auto">
        <a:xfrm>
          <a:off x="4064000" y="3563481"/>
          <a:ext cx="1308100" cy="521216"/>
        </a:xfrm>
        <a:prstGeom prst="rect">
          <a:avLst/>
        </a:prstGeom>
      </xdr:spPr>
    </xdr:pic>
    <xdr:clientData/>
  </xdr:oneCellAnchor>
  <xdr:oneCellAnchor>
    <xdr:from>
      <xdr:col>3</xdr:col>
      <xdr:colOff>317501</xdr:colOff>
      <xdr:row>116</xdr:row>
      <xdr:rowOff>161156</xdr:rowOff>
    </xdr:from>
    <xdr:ext cx="1295400" cy="441600"/>
    <xdr:pic>
      <xdr:nvPicPr>
        <xdr:cNvPr id="61" name="Рисунок 60" descr="Вырезка экрана">
          <a:extLst>
            <a:ext uri="{FF2B5EF4-FFF2-40B4-BE49-F238E27FC236}">
              <a16:creationId xmlns:a16="http://schemas.microsoft.com/office/drawing/2014/main" id="{5353CD05-2E83-CA47-9D91-6D7ADD886C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/>
      </xdr:blipFill>
      <xdr:spPr bwMode="auto">
        <a:xfrm>
          <a:off x="4064001" y="4123556"/>
          <a:ext cx="1295400" cy="441600"/>
        </a:xfrm>
        <a:prstGeom prst="rect">
          <a:avLst/>
        </a:prstGeom>
      </xdr:spPr>
    </xdr:pic>
    <xdr:clientData/>
  </xdr:oneCellAnchor>
  <xdr:oneCellAnchor>
    <xdr:from>
      <xdr:col>3</xdr:col>
      <xdr:colOff>379457</xdr:colOff>
      <xdr:row>119</xdr:row>
      <xdr:rowOff>49648</xdr:rowOff>
    </xdr:from>
    <xdr:ext cx="1106443" cy="398744"/>
    <xdr:pic>
      <xdr:nvPicPr>
        <xdr:cNvPr id="62" name="Рисунок 61" descr="Вырезка экрана">
          <a:extLst>
            <a:ext uri="{FF2B5EF4-FFF2-40B4-BE49-F238E27FC236}">
              <a16:creationId xmlns:a16="http://schemas.microsoft.com/office/drawing/2014/main" id="{53765DC0-2B57-A54F-8164-46B17A057C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/>
      </xdr:blipFill>
      <xdr:spPr bwMode="auto">
        <a:xfrm>
          <a:off x="4125957" y="4634348"/>
          <a:ext cx="1106443" cy="398744"/>
        </a:xfrm>
        <a:prstGeom prst="rect">
          <a:avLst/>
        </a:prstGeom>
      </xdr:spPr>
    </xdr:pic>
    <xdr:clientData/>
  </xdr:oneCellAnchor>
  <xdr:oneCellAnchor>
    <xdr:from>
      <xdr:col>3</xdr:col>
      <xdr:colOff>368301</xdr:colOff>
      <xdr:row>122</xdr:row>
      <xdr:rowOff>48832</xdr:rowOff>
    </xdr:from>
    <xdr:ext cx="1130300" cy="441929"/>
    <xdr:pic>
      <xdr:nvPicPr>
        <xdr:cNvPr id="63" name="Рисунок 62" descr="Вырезка экрана">
          <a:extLst>
            <a:ext uri="{FF2B5EF4-FFF2-40B4-BE49-F238E27FC236}">
              <a16:creationId xmlns:a16="http://schemas.microsoft.com/office/drawing/2014/main" id="{E9C413A5-6818-2B4A-A44E-19A8A30B23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/>
      </xdr:blipFill>
      <xdr:spPr bwMode="auto">
        <a:xfrm>
          <a:off x="4114801" y="5243132"/>
          <a:ext cx="1130300" cy="441929"/>
        </a:xfrm>
        <a:prstGeom prst="rect">
          <a:avLst/>
        </a:prstGeom>
      </xdr:spPr>
    </xdr:pic>
    <xdr:clientData/>
  </xdr:oneCellAnchor>
  <xdr:oneCellAnchor>
    <xdr:from>
      <xdr:col>3</xdr:col>
      <xdr:colOff>203200</xdr:colOff>
      <xdr:row>125</xdr:row>
      <xdr:rowOff>25400</xdr:rowOff>
    </xdr:from>
    <xdr:ext cx="1513214" cy="498086"/>
    <xdr:pic>
      <xdr:nvPicPr>
        <xdr:cNvPr id="64" name="Рисунок 63" descr="Вырезка экрана">
          <a:extLst>
            <a:ext uri="{FF2B5EF4-FFF2-40B4-BE49-F238E27FC236}">
              <a16:creationId xmlns:a16="http://schemas.microsoft.com/office/drawing/2014/main" id="{F6259131-8D5F-B74C-B41D-5B976B868A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/>
      </xdr:blipFill>
      <xdr:spPr bwMode="auto">
        <a:xfrm>
          <a:off x="3949700" y="914400"/>
          <a:ext cx="1513214" cy="498086"/>
        </a:xfrm>
        <a:prstGeom prst="rect">
          <a:avLst/>
        </a:prstGeom>
      </xdr:spPr>
    </xdr:pic>
    <xdr:clientData/>
  </xdr:oneCellAnchor>
  <xdr:oneCellAnchor>
    <xdr:from>
      <xdr:col>3</xdr:col>
      <xdr:colOff>254001</xdr:colOff>
      <xdr:row>127</xdr:row>
      <xdr:rowOff>27669</xdr:rowOff>
    </xdr:from>
    <xdr:ext cx="1346200" cy="471294"/>
    <xdr:pic>
      <xdr:nvPicPr>
        <xdr:cNvPr id="65" name="Рисунок 64" descr="Вырезка экрана">
          <a:extLst>
            <a:ext uri="{FF2B5EF4-FFF2-40B4-BE49-F238E27FC236}">
              <a16:creationId xmlns:a16="http://schemas.microsoft.com/office/drawing/2014/main" id="{F965B5F5-F06E-9547-9DD0-90CA82AA6E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/>
      </xdr:blipFill>
      <xdr:spPr bwMode="auto">
        <a:xfrm>
          <a:off x="4000501" y="1323069"/>
          <a:ext cx="1346200" cy="471294"/>
        </a:xfrm>
        <a:prstGeom prst="rect">
          <a:avLst/>
        </a:prstGeom>
      </xdr:spPr>
    </xdr:pic>
    <xdr:clientData/>
  </xdr:oneCellAnchor>
  <xdr:oneCellAnchor>
    <xdr:from>
      <xdr:col>3</xdr:col>
      <xdr:colOff>266700</xdr:colOff>
      <xdr:row>129</xdr:row>
      <xdr:rowOff>38100</xdr:rowOff>
    </xdr:from>
    <xdr:ext cx="1307413" cy="572840"/>
    <xdr:pic>
      <xdr:nvPicPr>
        <xdr:cNvPr id="66" name="Рисунок 65" descr="Вырезка экрана">
          <a:extLst>
            <a:ext uri="{FF2B5EF4-FFF2-40B4-BE49-F238E27FC236}">
              <a16:creationId xmlns:a16="http://schemas.microsoft.com/office/drawing/2014/main" id="{FA0ED47D-10B3-4B4D-AC2E-E2457AF0D4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/>
      </xdr:blipFill>
      <xdr:spPr bwMode="auto">
        <a:xfrm>
          <a:off x="4013200" y="1739900"/>
          <a:ext cx="1307413" cy="572840"/>
        </a:xfrm>
        <a:prstGeom prst="rect">
          <a:avLst/>
        </a:prstGeom>
      </xdr:spPr>
    </xdr:pic>
    <xdr:clientData/>
  </xdr:oneCellAnchor>
  <xdr:oneCellAnchor>
    <xdr:from>
      <xdr:col>3</xdr:col>
      <xdr:colOff>330200</xdr:colOff>
      <xdr:row>131</xdr:row>
      <xdr:rowOff>84464</xdr:rowOff>
    </xdr:from>
    <xdr:ext cx="1244600" cy="533562"/>
    <xdr:pic>
      <xdr:nvPicPr>
        <xdr:cNvPr id="67" name="Рисунок 66" descr="Вырезка экрана">
          <a:extLst>
            <a:ext uri="{FF2B5EF4-FFF2-40B4-BE49-F238E27FC236}">
              <a16:creationId xmlns:a16="http://schemas.microsoft.com/office/drawing/2014/main" id="{DA99958C-38BD-6645-A822-9CCCED994C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/>
      </xdr:blipFill>
      <xdr:spPr bwMode="auto">
        <a:xfrm>
          <a:off x="4076700" y="2205364"/>
          <a:ext cx="1244600" cy="533562"/>
        </a:xfrm>
        <a:prstGeom prst="rect">
          <a:avLst/>
        </a:prstGeom>
      </xdr:spPr>
    </xdr:pic>
    <xdr:clientData/>
  </xdr:oneCellAnchor>
  <xdr:oneCellAnchor>
    <xdr:from>
      <xdr:col>3</xdr:col>
      <xdr:colOff>317501</xdr:colOff>
      <xdr:row>133</xdr:row>
      <xdr:rowOff>187799</xdr:rowOff>
    </xdr:from>
    <xdr:ext cx="1308100" cy="458652"/>
    <xdr:pic>
      <xdr:nvPicPr>
        <xdr:cNvPr id="68" name="Рисунок 67" descr="Вырезка экрана">
          <a:extLst>
            <a:ext uri="{FF2B5EF4-FFF2-40B4-BE49-F238E27FC236}">
              <a16:creationId xmlns:a16="http://schemas.microsoft.com/office/drawing/2014/main" id="{4DCB66D6-C05E-E649-B246-B1056C96E8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/>
      </xdr:blipFill>
      <xdr:spPr bwMode="auto">
        <a:xfrm>
          <a:off x="4064001" y="2715099"/>
          <a:ext cx="1308100" cy="458652"/>
        </a:xfrm>
        <a:prstGeom prst="rect">
          <a:avLst/>
        </a:prstGeom>
      </xdr:spPr>
    </xdr:pic>
    <xdr:clientData/>
  </xdr:oneCellAnchor>
  <xdr:oneCellAnchor>
    <xdr:from>
      <xdr:col>3</xdr:col>
      <xdr:colOff>279401</xdr:colOff>
      <xdr:row>135</xdr:row>
      <xdr:rowOff>162496</xdr:rowOff>
    </xdr:from>
    <xdr:ext cx="1320800" cy="530250"/>
    <xdr:pic>
      <xdr:nvPicPr>
        <xdr:cNvPr id="69" name="Рисунок 68" descr="Вырезка экрана">
          <a:extLst>
            <a:ext uri="{FF2B5EF4-FFF2-40B4-BE49-F238E27FC236}">
              <a16:creationId xmlns:a16="http://schemas.microsoft.com/office/drawing/2014/main" id="{5648DBB6-1B1F-6B44-BECB-212A5576B5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/>
      </xdr:blipFill>
      <xdr:spPr bwMode="auto">
        <a:xfrm>
          <a:off x="4025901" y="3096196"/>
          <a:ext cx="1320800" cy="530250"/>
        </a:xfrm>
        <a:prstGeom prst="rect">
          <a:avLst/>
        </a:prstGeom>
      </xdr:spPr>
    </xdr:pic>
    <xdr:clientData/>
  </xdr:oneCellAnchor>
  <xdr:oneCellAnchor>
    <xdr:from>
      <xdr:col>3</xdr:col>
      <xdr:colOff>317500</xdr:colOff>
      <xdr:row>138</xdr:row>
      <xdr:rowOff>7481</xdr:rowOff>
    </xdr:from>
    <xdr:ext cx="1308100" cy="521216"/>
    <xdr:pic>
      <xdr:nvPicPr>
        <xdr:cNvPr id="70" name="Рисунок 69" descr="Вырезка экрана">
          <a:extLst>
            <a:ext uri="{FF2B5EF4-FFF2-40B4-BE49-F238E27FC236}">
              <a16:creationId xmlns:a16="http://schemas.microsoft.com/office/drawing/2014/main" id="{8AC6B295-7B39-0E48-8D48-D343B84490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/>
      </xdr:blipFill>
      <xdr:spPr bwMode="auto">
        <a:xfrm>
          <a:off x="4064000" y="3563481"/>
          <a:ext cx="1308100" cy="521216"/>
        </a:xfrm>
        <a:prstGeom prst="rect">
          <a:avLst/>
        </a:prstGeom>
      </xdr:spPr>
    </xdr:pic>
    <xdr:clientData/>
  </xdr:oneCellAnchor>
  <xdr:oneCellAnchor>
    <xdr:from>
      <xdr:col>3</xdr:col>
      <xdr:colOff>317501</xdr:colOff>
      <xdr:row>140</xdr:row>
      <xdr:rowOff>161156</xdr:rowOff>
    </xdr:from>
    <xdr:ext cx="1295400" cy="441600"/>
    <xdr:pic>
      <xdr:nvPicPr>
        <xdr:cNvPr id="71" name="Рисунок 70" descr="Вырезка экрана">
          <a:extLst>
            <a:ext uri="{FF2B5EF4-FFF2-40B4-BE49-F238E27FC236}">
              <a16:creationId xmlns:a16="http://schemas.microsoft.com/office/drawing/2014/main" id="{59F476C2-DB14-FD42-91B9-D7643EB03A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/>
      </xdr:blipFill>
      <xdr:spPr bwMode="auto">
        <a:xfrm>
          <a:off x="4064001" y="4123556"/>
          <a:ext cx="1295400" cy="441600"/>
        </a:xfrm>
        <a:prstGeom prst="rect">
          <a:avLst/>
        </a:prstGeom>
      </xdr:spPr>
    </xdr:pic>
    <xdr:clientData/>
  </xdr:oneCellAnchor>
  <xdr:oneCellAnchor>
    <xdr:from>
      <xdr:col>3</xdr:col>
      <xdr:colOff>379457</xdr:colOff>
      <xdr:row>143</xdr:row>
      <xdr:rowOff>49648</xdr:rowOff>
    </xdr:from>
    <xdr:ext cx="1106443" cy="398744"/>
    <xdr:pic>
      <xdr:nvPicPr>
        <xdr:cNvPr id="72" name="Рисунок 71" descr="Вырезка экрана">
          <a:extLst>
            <a:ext uri="{FF2B5EF4-FFF2-40B4-BE49-F238E27FC236}">
              <a16:creationId xmlns:a16="http://schemas.microsoft.com/office/drawing/2014/main" id="{0FD4F133-1DBF-804B-B6C2-4126F77FC7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/>
      </xdr:blipFill>
      <xdr:spPr bwMode="auto">
        <a:xfrm>
          <a:off x="4125957" y="4634348"/>
          <a:ext cx="1106443" cy="398744"/>
        </a:xfrm>
        <a:prstGeom prst="rect">
          <a:avLst/>
        </a:prstGeom>
      </xdr:spPr>
    </xdr:pic>
    <xdr:clientData/>
  </xdr:oneCellAnchor>
  <xdr:oneCellAnchor>
    <xdr:from>
      <xdr:col>3</xdr:col>
      <xdr:colOff>368301</xdr:colOff>
      <xdr:row>146</xdr:row>
      <xdr:rowOff>48832</xdr:rowOff>
    </xdr:from>
    <xdr:ext cx="1130300" cy="441929"/>
    <xdr:pic>
      <xdr:nvPicPr>
        <xdr:cNvPr id="73" name="Рисунок 72" descr="Вырезка экрана">
          <a:extLst>
            <a:ext uri="{FF2B5EF4-FFF2-40B4-BE49-F238E27FC236}">
              <a16:creationId xmlns:a16="http://schemas.microsoft.com/office/drawing/2014/main" id="{34285C2B-73EC-1E47-9267-8A191E4D5B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/>
      </xdr:blipFill>
      <xdr:spPr bwMode="auto">
        <a:xfrm>
          <a:off x="4114801" y="5243132"/>
          <a:ext cx="1130300" cy="441929"/>
        </a:xfrm>
        <a:prstGeom prst="rect">
          <a:avLst/>
        </a:prstGeom>
      </xdr:spPr>
    </xdr:pic>
    <xdr:clientData/>
  </xdr:oneCellAnchor>
  <xdr:oneCellAnchor>
    <xdr:from>
      <xdr:col>3</xdr:col>
      <xdr:colOff>203200</xdr:colOff>
      <xdr:row>184</xdr:row>
      <xdr:rowOff>160900</xdr:rowOff>
    </xdr:from>
    <xdr:ext cx="596900" cy="377163"/>
    <xdr:pic>
      <xdr:nvPicPr>
        <xdr:cNvPr id="74" name="Рисунок 73" descr="Вырезка экрана">
          <a:extLst>
            <a:ext uri="{FF2B5EF4-FFF2-40B4-BE49-F238E27FC236}">
              <a16:creationId xmlns:a16="http://schemas.microsoft.com/office/drawing/2014/main" id="{68D49E6E-E221-B44D-9B15-8851A8AF55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3949700" y="35847900"/>
          <a:ext cx="596900" cy="377163"/>
        </a:xfrm>
        <a:prstGeom prst="rect">
          <a:avLst/>
        </a:prstGeom>
      </xdr:spPr>
    </xdr:pic>
    <xdr:clientData/>
  </xdr:oneCellAnchor>
  <xdr:oneCellAnchor>
    <xdr:from>
      <xdr:col>3</xdr:col>
      <xdr:colOff>1206500</xdr:colOff>
      <xdr:row>184</xdr:row>
      <xdr:rowOff>107250</xdr:rowOff>
    </xdr:from>
    <xdr:ext cx="389600" cy="560138"/>
    <xdr:pic>
      <xdr:nvPicPr>
        <xdr:cNvPr id="75" name="Рисунок 74" descr="Вырезка экрана">
          <a:extLst>
            <a:ext uri="{FF2B5EF4-FFF2-40B4-BE49-F238E27FC236}">
              <a16:creationId xmlns:a16="http://schemas.microsoft.com/office/drawing/2014/main" id="{A75C5B49-3188-F04E-992B-9788132724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4953000" y="35794250"/>
          <a:ext cx="389600" cy="560138"/>
        </a:xfrm>
        <a:prstGeom prst="rect">
          <a:avLst/>
        </a:prstGeom>
      </xdr:spPr>
    </xdr:pic>
    <xdr:clientData/>
  </xdr:oneCellAnchor>
  <xdr:oneCellAnchor>
    <xdr:from>
      <xdr:col>3</xdr:col>
      <xdr:colOff>177800</xdr:colOff>
      <xdr:row>188</xdr:row>
      <xdr:rowOff>12700</xdr:rowOff>
    </xdr:from>
    <xdr:ext cx="635774" cy="567138"/>
    <xdr:pic>
      <xdr:nvPicPr>
        <xdr:cNvPr id="76" name="Рисунок 75" descr="Вырезка экрана">
          <a:extLst>
            <a:ext uri="{FF2B5EF4-FFF2-40B4-BE49-F238E27FC236}">
              <a16:creationId xmlns:a16="http://schemas.microsoft.com/office/drawing/2014/main" id="{19FEB1A4-9FFA-364D-AB12-DE3C8DF065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3924300" y="36512500"/>
          <a:ext cx="635774" cy="567138"/>
        </a:xfrm>
        <a:prstGeom prst="rect">
          <a:avLst/>
        </a:prstGeom>
      </xdr:spPr>
    </xdr:pic>
    <xdr:clientData/>
  </xdr:oneCellAnchor>
  <xdr:oneCellAnchor>
    <xdr:from>
      <xdr:col>3</xdr:col>
      <xdr:colOff>1016000</xdr:colOff>
      <xdr:row>187</xdr:row>
      <xdr:rowOff>176333</xdr:rowOff>
    </xdr:from>
    <xdr:ext cx="754939" cy="685896"/>
    <xdr:pic>
      <xdr:nvPicPr>
        <xdr:cNvPr id="77" name="Рисунок 76" descr="Вырезка экрана">
          <a:extLst>
            <a:ext uri="{FF2B5EF4-FFF2-40B4-BE49-F238E27FC236}">
              <a16:creationId xmlns:a16="http://schemas.microsoft.com/office/drawing/2014/main" id="{B7D62D66-4BDF-1441-B11B-8DF66493F5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/>
      </xdr:blipFill>
      <xdr:spPr bwMode="auto">
        <a:xfrm>
          <a:off x="4762500" y="36472933"/>
          <a:ext cx="754939" cy="685896"/>
        </a:xfrm>
        <a:prstGeom prst="rect">
          <a:avLst/>
        </a:prstGeom>
      </xdr:spPr>
    </xdr:pic>
    <xdr:clientData/>
  </xdr:oneCellAnchor>
  <xdr:oneCellAnchor>
    <xdr:from>
      <xdr:col>3</xdr:col>
      <xdr:colOff>203200</xdr:colOff>
      <xdr:row>194</xdr:row>
      <xdr:rowOff>160900</xdr:rowOff>
    </xdr:from>
    <xdr:ext cx="596900" cy="377163"/>
    <xdr:pic>
      <xdr:nvPicPr>
        <xdr:cNvPr id="78" name="Рисунок 77" descr="Вырезка экрана">
          <a:extLst>
            <a:ext uri="{FF2B5EF4-FFF2-40B4-BE49-F238E27FC236}">
              <a16:creationId xmlns:a16="http://schemas.microsoft.com/office/drawing/2014/main" id="{05EE0629-BF76-AF49-9DCB-0B69F7BF37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3949700" y="37892600"/>
          <a:ext cx="596900" cy="377163"/>
        </a:xfrm>
        <a:prstGeom prst="rect">
          <a:avLst/>
        </a:prstGeom>
      </xdr:spPr>
    </xdr:pic>
    <xdr:clientData/>
  </xdr:oneCellAnchor>
  <xdr:oneCellAnchor>
    <xdr:from>
      <xdr:col>3</xdr:col>
      <xdr:colOff>1206500</xdr:colOff>
      <xdr:row>194</xdr:row>
      <xdr:rowOff>107250</xdr:rowOff>
    </xdr:from>
    <xdr:ext cx="389600" cy="560138"/>
    <xdr:pic>
      <xdr:nvPicPr>
        <xdr:cNvPr id="79" name="Рисунок 78" descr="Вырезка экрана">
          <a:extLst>
            <a:ext uri="{FF2B5EF4-FFF2-40B4-BE49-F238E27FC236}">
              <a16:creationId xmlns:a16="http://schemas.microsoft.com/office/drawing/2014/main" id="{C2FD3F1C-D885-0941-9B82-5D67D6A591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4953000" y="37838950"/>
          <a:ext cx="389600" cy="560138"/>
        </a:xfrm>
        <a:prstGeom prst="rect">
          <a:avLst/>
        </a:prstGeom>
      </xdr:spPr>
    </xdr:pic>
    <xdr:clientData/>
  </xdr:oneCellAnchor>
  <xdr:oneCellAnchor>
    <xdr:from>
      <xdr:col>3</xdr:col>
      <xdr:colOff>177800</xdr:colOff>
      <xdr:row>198</xdr:row>
      <xdr:rowOff>12700</xdr:rowOff>
    </xdr:from>
    <xdr:ext cx="635774" cy="567138"/>
    <xdr:pic>
      <xdr:nvPicPr>
        <xdr:cNvPr id="80" name="Рисунок 79" descr="Вырезка экрана">
          <a:extLst>
            <a:ext uri="{FF2B5EF4-FFF2-40B4-BE49-F238E27FC236}">
              <a16:creationId xmlns:a16="http://schemas.microsoft.com/office/drawing/2014/main" id="{936B41DA-86EC-184A-A8CC-91125385CF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3924300" y="38557200"/>
          <a:ext cx="635774" cy="567138"/>
        </a:xfrm>
        <a:prstGeom prst="rect">
          <a:avLst/>
        </a:prstGeom>
      </xdr:spPr>
    </xdr:pic>
    <xdr:clientData/>
  </xdr:oneCellAnchor>
  <xdr:oneCellAnchor>
    <xdr:from>
      <xdr:col>3</xdr:col>
      <xdr:colOff>1016000</xdr:colOff>
      <xdr:row>197</xdr:row>
      <xdr:rowOff>176333</xdr:rowOff>
    </xdr:from>
    <xdr:ext cx="754939" cy="685896"/>
    <xdr:pic>
      <xdr:nvPicPr>
        <xdr:cNvPr id="81" name="Рисунок 80" descr="Вырезка экрана">
          <a:extLst>
            <a:ext uri="{FF2B5EF4-FFF2-40B4-BE49-F238E27FC236}">
              <a16:creationId xmlns:a16="http://schemas.microsoft.com/office/drawing/2014/main" id="{9BFCA155-3508-F345-929D-7F8E15FD87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/>
      </xdr:blipFill>
      <xdr:spPr bwMode="auto">
        <a:xfrm>
          <a:off x="4762500" y="38517633"/>
          <a:ext cx="754939" cy="685896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203200</xdr:colOff>
      <xdr:row>153</xdr:row>
      <xdr:rowOff>160900</xdr:rowOff>
    </xdr:from>
    <xdr:to>
      <xdr:col>3</xdr:col>
      <xdr:colOff>800100</xdr:colOff>
      <xdr:row>155</xdr:row>
      <xdr:rowOff>106263</xdr:rowOff>
    </xdr:to>
    <xdr:pic>
      <xdr:nvPicPr>
        <xdr:cNvPr id="2" name="Рисунок 1" descr="Вырезка экрана">
          <a:extLst>
            <a:ext uri="{FF2B5EF4-FFF2-40B4-BE49-F238E27FC236}">
              <a16:creationId xmlns:a16="http://schemas.microsoft.com/office/drawing/2014/main" id="{8B73D87F-B94C-284A-AC8A-94BC7248BE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3949700" y="31860100"/>
          <a:ext cx="596900" cy="377163"/>
        </a:xfrm>
        <a:prstGeom prst="rect">
          <a:avLst/>
        </a:prstGeom>
      </xdr:spPr>
    </xdr:pic>
    <xdr:clientData/>
  </xdr:twoCellAnchor>
  <xdr:twoCellAnchor editAs="oneCell">
    <xdr:from>
      <xdr:col>3</xdr:col>
      <xdr:colOff>1206500</xdr:colOff>
      <xdr:row>153</xdr:row>
      <xdr:rowOff>107250</xdr:rowOff>
    </xdr:from>
    <xdr:to>
      <xdr:col>3</xdr:col>
      <xdr:colOff>1596100</xdr:colOff>
      <xdr:row>156</xdr:row>
      <xdr:rowOff>19689</xdr:rowOff>
    </xdr:to>
    <xdr:pic>
      <xdr:nvPicPr>
        <xdr:cNvPr id="3" name="Рисунок 2" descr="Вырезка экрана">
          <a:extLst>
            <a:ext uri="{FF2B5EF4-FFF2-40B4-BE49-F238E27FC236}">
              <a16:creationId xmlns:a16="http://schemas.microsoft.com/office/drawing/2014/main" id="{2A8B5BE0-7D99-FD4C-9F4B-0569C7E82F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4953000" y="31806450"/>
          <a:ext cx="389600" cy="560139"/>
        </a:xfrm>
        <a:prstGeom prst="rect">
          <a:avLst/>
        </a:prstGeom>
      </xdr:spPr>
    </xdr:pic>
    <xdr:clientData/>
  </xdr:twoCellAnchor>
  <xdr:twoCellAnchor editAs="oneCell">
    <xdr:from>
      <xdr:col>3</xdr:col>
      <xdr:colOff>177800</xdr:colOff>
      <xdr:row>157</xdr:row>
      <xdr:rowOff>12700</xdr:rowOff>
    </xdr:from>
    <xdr:to>
      <xdr:col>3</xdr:col>
      <xdr:colOff>813574</xdr:colOff>
      <xdr:row>159</xdr:row>
      <xdr:rowOff>148038</xdr:rowOff>
    </xdr:to>
    <xdr:pic>
      <xdr:nvPicPr>
        <xdr:cNvPr id="4" name="Рисунок 3" descr="Вырезка экрана">
          <a:extLst>
            <a:ext uri="{FF2B5EF4-FFF2-40B4-BE49-F238E27FC236}">
              <a16:creationId xmlns:a16="http://schemas.microsoft.com/office/drawing/2014/main" id="{B24D2CA9-DAD9-3447-8C8C-E30D16F59A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3924300" y="32524700"/>
          <a:ext cx="635774" cy="567138"/>
        </a:xfrm>
        <a:prstGeom prst="rect">
          <a:avLst/>
        </a:prstGeom>
      </xdr:spPr>
    </xdr:pic>
    <xdr:clientData/>
  </xdr:twoCellAnchor>
  <xdr:twoCellAnchor editAs="oneCell">
    <xdr:from>
      <xdr:col>3</xdr:col>
      <xdr:colOff>1016000</xdr:colOff>
      <xdr:row>156</xdr:row>
      <xdr:rowOff>176333</xdr:rowOff>
    </xdr:from>
    <xdr:to>
      <xdr:col>4</xdr:col>
      <xdr:colOff>5639</xdr:colOff>
      <xdr:row>159</xdr:row>
      <xdr:rowOff>214528</xdr:rowOff>
    </xdr:to>
    <xdr:pic>
      <xdr:nvPicPr>
        <xdr:cNvPr id="5" name="Рисунок 4" descr="Вырезка экрана">
          <a:extLst>
            <a:ext uri="{FF2B5EF4-FFF2-40B4-BE49-F238E27FC236}">
              <a16:creationId xmlns:a16="http://schemas.microsoft.com/office/drawing/2014/main" id="{77D639B8-347C-FF4D-898F-5B87352336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/>
      </xdr:blipFill>
      <xdr:spPr bwMode="auto">
        <a:xfrm>
          <a:off x="4762500" y="32485133"/>
          <a:ext cx="754939" cy="685895"/>
        </a:xfrm>
        <a:prstGeom prst="rect">
          <a:avLst/>
        </a:prstGeom>
      </xdr:spPr>
    </xdr:pic>
    <xdr:clientData/>
  </xdr:twoCellAnchor>
  <xdr:oneCellAnchor>
    <xdr:from>
      <xdr:col>3</xdr:col>
      <xdr:colOff>203200</xdr:colOff>
      <xdr:row>163</xdr:row>
      <xdr:rowOff>160900</xdr:rowOff>
    </xdr:from>
    <xdr:ext cx="596900" cy="377163"/>
    <xdr:pic>
      <xdr:nvPicPr>
        <xdr:cNvPr id="6" name="Рисунок 5" descr="Вырезка экрана">
          <a:extLst>
            <a:ext uri="{FF2B5EF4-FFF2-40B4-BE49-F238E27FC236}">
              <a16:creationId xmlns:a16="http://schemas.microsoft.com/office/drawing/2014/main" id="{1B22C63D-E601-DA4E-A2A0-22D5E5F42F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3949700" y="33904800"/>
          <a:ext cx="596900" cy="377163"/>
        </a:xfrm>
        <a:prstGeom prst="rect">
          <a:avLst/>
        </a:prstGeom>
      </xdr:spPr>
    </xdr:pic>
    <xdr:clientData/>
  </xdr:oneCellAnchor>
  <xdr:oneCellAnchor>
    <xdr:from>
      <xdr:col>3</xdr:col>
      <xdr:colOff>1206500</xdr:colOff>
      <xdr:row>163</xdr:row>
      <xdr:rowOff>107250</xdr:rowOff>
    </xdr:from>
    <xdr:ext cx="389600" cy="560138"/>
    <xdr:pic>
      <xdr:nvPicPr>
        <xdr:cNvPr id="7" name="Рисунок 6" descr="Вырезка экрана">
          <a:extLst>
            <a:ext uri="{FF2B5EF4-FFF2-40B4-BE49-F238E27FC236}">
              <a16:creationId xmlns:a16="http://schemas.microsoft.com/office/drawing/2014/main" id="{EB6A190A-7B3D-7547-8BFB-7128632C73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4953000" y="33851150"/>
          <a:ext cx="389600" cy="560138"/>
        </a:xfrm>
        <a:prstGeom prst="rect">
          <a:avLst/>
        </a:prstGeom>
      </xdr:spPr>
    </xdr:pic>
    <xdr:clientData/>
  </xdr:oneCellAnchor>
  <xdr:oneCellAnchor>
    <xdr:from>
      <xdr:col>3</xdr:col>
      <xdr:colOff>177800</xdr:colOff>
      <xdr:row>167</xdr:row>
      <xdr:rowOff>12700</xdr:rowOff>
    </xdr:from>
    <xdr:ext cx="635774" cy="567138"/>
    <xdr:pic>
      <xdr:nvPicPr>
        <xdr:cNvPr id="8" name="Рисунок 7" descr="Вырезка экрана">
          <a:extLst>
            <a:ext uri="{FF2B5EF4-FFF2-40B4-BE49-F238E27FC236}">
              <a16:creationId xmlns:a16="http://schemas.microsoft.com/office/drawing/2014/main" id="{68E84301-C6AC-9E4D-9625-2EA00B9768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3924300" y="34569400"/>
          <a:ext cx="635774" cy="567138"/>
        </a:xfrm>
        <a:prstGeom prst="rect">
          <a:avLst/>
        </a:prstGeom>
      </xdr:spPr>
    </xdr:pic>
    <xdr:clientData/>
  </xdr:oneCellAnchor>
  <xdr:oneCellAnchor>
    <xdr:from>
      <xdr:col>3</xdr:col>
      <xdr:colOff>1016000</xdr:colOff>
      <xdr:row>166</xdr:row>
      <xdr:rowOff>176333</xdr:rowOff>
    </xdr:from>
    <xdr:ext cx="754939" cy="685896"/>
    <xdr:pic>
      <xdr:nvPicPr>
        <xdr:cNvPr id="9" name="Рисунок 8" descr="Вырезка экрана">
          <a:extLst>
            <a:ext uri="{FF2B5EF4-FFF2-40B4-BE49-F238E27FC236}">
              <a16:creationId xmlns:a16="http://schemas.microsoft.com/office/drawing/2014/main" id="{A69E6C0B-5000-3A4D-8C96-D3E53FBA7C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/>
      </xdr:blipFill>
      <xdr:spPr bwMode="auto">
        <a:xfrm>
          <a:off x="4762500" y="34529833"/>
          <a:ext cx="754939" cy="685896"/>
        </a:xfrm>
        <a:prstGeom prst="rect">
          <a:avLst/>
        </a:prstGeom>
      </xdr:spPr>
    </xdr:pic>
    <xdr:clientData/>
  </xdr:oneCellAnchor>
  <xdr:oneCellAnchor>
    <xdr:from>
      <xdr:col>3</xdr:col>
      <xdr:colOff>203200</xdr:colOff>
      <xdr:row>173</xdr:row>
      <xdr:rowOff>160900</xdr:rowOff>
    </xdr:from>
    <xdr:ext cx="596900" cy="377163"/>
    <xdr:pic>
      <xdr:nvPicPr>
        <xdr:cNvPr id="10" name="Рисунок 9" descr="Вырезка экрана">
          <a:extLst>
            <a:ext uri="{FF2B5EF4-FFF2-40B4-BE49-F238E27FC236}">
              <a16:creationId xmlns:a16="http://schemas.microsoft.com/office/drawing/2014/main" id="{19F38247-6949-BF4C-A776-0C459B5B96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3949700" y="35949500"/>
          <a:ext cx="596900" cy="377163"/>
        </a:xfrm>
        <a:prstGeom prst="rect">
          <a:avLst/>
        </a:prstGeom>
      </xdr:spPr>
    </xdr:pic>
    <xdr:clientData/>
  </xdr:oneCellAnchor>
  <xdr:oneCellAnchor>
    <xdr:from>
      <xdr:col>3</xdr:col>
      <xdr:colOff>1206500</xdr:colOff>
      <xdr:row>173</xdr:row>
      <xdr:rowOff>107250</xdr:rowOff>
    </xdr:from>
    <xdr:ext cx="389600" cy="560138"/>
    <xdr:pic>
      <xdr:nvPicPr>
        <xdr:cNvPr id="11" name="Рисунок 10" descr="Вырезка экрана">
          <a:extLst>
            <a:ext uri="{FF2B5EF4-FFF2-40B4-BE49-F238E27FC236}">
              <a16:creationId xmlns:a16="http://schemas.microsoft.com/office/drawing/2014/main" id="{7BB28AEA-9021-2A4F-A91F-6C72E2E9BD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4953000" y="35895850"/>
          <a:ext cx="389600" cy="560138"/>
        </a:xfrm>
        <a:prstGeom prst="rect">
          <a:avLst/>
        </a:prstGeom>
      </xdr:spPr>
    </xdr:pic>
    <xdr:clientData/>
  </xdr:oneCellAnchor>
  <xdr:oneCellAnchor>
    <xdr:from>
      <xdr:col>3</xdr:col>
      <xdr:colOff>177800</xdr:colOff>
      <xdr:row>177</xdr:row>
      <xdr:rowOff>12700</xdr:rowOff>
    </xdr:from>
    <xdr:ext cx="635774" cy="567138"/>
    <xdr:pic>
      <xdr:nvPicPr>
        <xdr:cNvPr id="12" name="Рисунок 11" descr="Вырезка экрана">
          <a:extLst>
            <a:ext uri="{FF2B5EF4-FFF2-40B4-BE49-F238E27FC236}">
              <a16:creationId xmlns:a16="http://schemas.microsoft.com/office/drawing/2014/main" id="{926BB4CB-E029-764E-8543-0F3691F196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3924300" y="36614100"/>
          <a:ext cx="635774" cy="567138"/>
        </a:xfrm>
        <a:prstGeom prst="rect">
          <a:avLst/>
        </a:prstGeom>
      </xdr:spPr>
    </xdr:pic>
    <xdr:clientData/>
  </xdr:oneCellAnchor>
  <xdr:oneCellAnchor>
    <xdr:from>
      <xdr:col>3</xdr:col>
      <xdr:colOff>1016000</xdr:colOff>
      <xdr:row>176</xdr:row>
      <xdr:rowOff>176333</xdr:rowOff>
    </xdr:from>
    <xdr:ext cx="754939" cy="685896"/>
    <xdr:pic>
      <xdr:nvPicPr>
        <xdr:cNvPr id="13" name="Рисунок 12" descr="Вырезка экрана">
          <a:extLst>
            <a:ext uri="{FF2B5EF4-FFF2-40B4-BE49-F238E27FC236}">
              <a16:creationId xmlns:a16="http://schemas.microsoft.com/office/drawing/2014/main" id="{77614A24-1FB3-6740-B737-90730423B3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/>
      </xdr:blipFill>
      <xdr:spPr bwMode="auto">
        <a:xfrm>
          <a:off x="4762500" y="36574533"/>
          <a:ext cx="754939" cy="685896"/>
        </a:xfrm>
        <a:prstGeom prst="rect">
          <a:avLst/>
        </a:prstGeom>
      </xdr:spPr>
    </xdr:pic>
    <xdr:clientData/>
  </xdr:oneCellAnchor>
  <xdr:twoCellAnchor editAs="oneCell">
    <xdr:from>
      <xdr:col>3</xdr:col>
      <xdr:colOff>203200</xdr:colOff>
      <xdr:row>4</xdr:row>
      <xdr:rowOff>25400</xdr:rowOff>
    </xdr:from>
    <xdr:to>
      <xdr:col>3</xdr:col>
      <xdr:colOff>1716414</xdr:colOff>
      <xdr:row>6</xdr:row>
      <xdr:rowOff>83027</xdr:rowOff>
    </xdr:to>
    <xdr:pic>
      <xdr:nvPicPr>
        <xdr:cNvPr id="14" name="Рисунок 13" descr="Вырезка экрана">
          <a:extLst>
            <a:ext uri="{FF2B5EF4-FFF2-40B4-BE49-F238E27FC236}">
              <a16:creationId xmlns:a16="http://schemas.microsoft.com/office/drawing/2014/main" id="{296B31F0-48DD-104D-B5DE-FD0CC0C7B9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/>
      </xdr:blipFill>
      <xdr:spPr bwMode="auto">
        <a:xfrm>
          <a:off x="3949700" y="952500"/>
          <a:ext cx="1513214" cy="489427"/>
        </a:xfrm>
        <a:prstGeom prst="rect">
          <a:avLst/>
        </a:prstGeom>
      </xdr:spPr>
    </xdr:pic>
    <xdr:clientData/>
  </xdr:twoCellAnchor>
  <xdr:twoCellAnchor editAs="oneCell">
    <xdr:from>
      <xdr:col>3</xdr:col>
      <xdr:colOff>254001</xdr:colOff>
      <xdr:row>6</xdr:row>
      <xdr:rowOff>27669</xdr:rowOff>
    </xdr:from>
    <xdr:to>
      <xdr:col>3</xdr:col>
      <xdr:colOff>1600201</xdr:colOff>
      <xdr:row>8</xdr:row>
      <xdr:rowOff>67163</xdr:rowOff>
    </xdr:to>
    <xdr:pic>
      <xdr:nvPicPr>
        <xdr:cNvPr id="15" name="Рисунок 14" descr="Вырезка экрана">
          <a:extLst>
            <a:ext uri="{FF2B5EF4-FFF2-40B4-BE49-F238E27FC236}">
              <a16:creationId xmlns:a16="http://schemas.microsoft.com/office/drawing/2014/main" id="{0A7B4D91-F277-9045-AB25-A769DC13F2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/>
      </xdr:blipFill>
      <xdr:spPr bwMode="auto">
        <a:xfrm>
          <a:off x="4000501" y="1424669"/>
          <a:ext cx="1346200" cy="471294"/>
        </a:xfrm>
        <a:prstGeom prst="rect">
          <a:avLst/>
        </a:prstGeom>
      </xdr:spPr>
    </xdr:pic>
    <xdr:clientData/>
  </xdr:twoCellAnchor>
  <xdr:twoCellAnchor editAs="oneCell">
    <xdr:from>
      <xdr:col>3</xdr:col>
      <xdr:colOff>266700</xdr:colOff>
      <xdr:row>8</xdr:row>
      <xdr:rowOff>38100</xdr:rowOff>
    </xdr:from>
    <xdr:to>
      <xdr:col>3</xdr:col>
      <xdr:colOff>1574113</xdr:colOff>
      <xdr:row>10</xdr:row>
      <xdr:rowOff>191839</xdr:rowOff>
    </xdr:to>
    <xdr:pic>
      <xdr:nvPicPr>
        <xdr:cNvPr id="16" name="Рисунок 15" descr="Вырезка экрана">
          <a:extLst>
            <a:ext uri="{FF2B5EF4-FFF2-40B4-BE49-F238E27FC236}">
              <a16:creationId xmlns:a16="http://schemas.microsoft.com/office/drawing/2014/main" id="{08BB2C11-5DB6-8644-85C1-258262E5AD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/>
      </xdr:blipFill>
      <xdr:spPr bwMode="auto">
        <a:xfrm>
          <a:off x="4013200" y="1841500"/>
          <a:ext cx="1307413" cy="572839"/>
        </a:xfrm>
        <a:prstGeom prst="rect">
          <a:avLst/>
        </a:prstGeom>
      </xdr:spPr>
    </xdr:pic>
    <xdr:clientData/>
  </xdr:twoCellAnchor>
  <xdr:twoCellAnchor editAs="oneCell">
    <xdr:from>
      <xdr:col>3</xdr:col>
      <xdr:colOff>330200</xdr:colOff>
      <xdr:row>10</xdr:row>
      <xdr:rowOff>84464</xdr:rowOff>
    </xdr:from>
    <xdr:to>
      <xdr:col>3</xdr:col>
      <xdr:colOff>1574800</xdr:colOff>
      <xdr:row>12</xdr:row>
      <xdr:rowOff>186227</xdr:rowOff>
    </xdr:to>
    <xdr:pic>
      <xdr:nvPicPr>
        <xdr:cNvPr id="17" name="Рисунок 16" descr="Вырезка экрана">
          <a:extLst>
            <a:ext uri="{FF2B5EF4-FFF2-40B4-BE49-F238E27FC236}">
              <a16:creationId xmlns:a16="http://schemas.microsoft.com/office/drawing/2014/main" id="{FDD8B74F-375C-6E41-9264-7179E8BC61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/>
      </xdr:blipFill>
      <xdr:spPr bwMode="auto">
        <a:xfrm>
          <a:off x="4076700" y="2306964"/>
          <a:ext cx="1244600" cy="533563"/>
        </a:xfrm>
        <a:prstGeom prst="rect">
          <a:avLst/>
        </a:prstGeom>
      </xdr:spPr>
    </xdr:pic>
    <xdr:clientData/>
  </xdr:twoCellAnchor>
  <xdr:twoCellAnchor editAs="oneCell">
    <xdr:from>
      <xdr:col>3</xdr:col>
      <xdr:colOff>317501</xdr:colOff>
      <xdr:row>12</xdr:row>
      <xdr:rowOff>187799</xdr:rowOff>
    </xdr:from>
    <xdr:to>
      <xdr:col>3</xdr:col>
      <xdr:colOff>1625601</xdr:colOff>
      <xdr:row>14</xdr:row>
      <xdr:rowOff>214652</xdr:rowOff>
    </xdr:to>
    <xdr:pic>
      <xdr:nvPicPr>
        <xdr:cNvPr id="18" name="Рисунок 17" descr="Вырезка экрана">
          <a:extLst>
            <a:ext uri="{FF2B5EF4-FFF2-40B4-BE49-F238E27FC236}">
              <a16:creationId xmlns:a16="http://schemas.microsoft.com/office/drawing/2014/main" id="{6E3E2FBB-7E6B-CF4D-AF53-7B9B19B7FA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/>
      </xdr:blipFill>
      <xdr:spPr bwMode="auto">
        <a:xfrm>
          <a:off x="4064001" y="2816699"/>
          <a:ext cx="1308100" cy="458653"/>
        </a:xfrm>
        <a:prstGeom prst="rect">
          <a:avLst/>
        </a:prstGeom>
      </xdr:spPr>
    </xdr:pic>
    <xdr:clientData/>
  </xdr:twoCellAnchor>
  <xdr:twoCellAnchor editAs="oneCell">
    <xdr:from>
      <xdr:col>3</xdr:col>
      <xdr:colOff>279401</xdr:colOff>
      <xdr:row>14</xdr:row>
      <xdr:rowOff>162496</xdr:rowOff>
    </xdr:from>
    <xdr:to>
      <xdr:col>3</xdr:col>
      <xdr:colOff>1600201</xdr:colOff>
      <xdr:row>17</xdr:row>
      <xdr:rowOff>57746</xdr:rowOff>
    </xdr:to>
    <xdr:pic>
      <xdr:nvPicPr>
        <xdr:cNvPr id="19" name="Рисунок 18" descr="Вырезка экрана">
          <a:extLst>
            <a:ext uri="{FF2B5EF4-FFF2-40B4-BE49-F238E27FC236}">
              <a16:creationId xmlns:a16="http://schemas.microsoft.com/office/drawing/2014/main" id="{05648276-A558-D04D-945D-9C295BF6E8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/>
      </xdr:blipFill>
      <xdr:spPr bwMode="auto">
        <a:xfrm>
          <a:off x="4025901" y="3197796"/>
          <a:ext cx="1320800" cy="530250"/>
        </a:xfrm>
        <a:prstGeom prst="rect">
          <a:avLst/>
        </a:prstGeom>
      </xdr:spPr>
    </xdr:pic>
    <xdr:clientData/>
  </xdr:twoCellAnchor>
  <xdr:twoCellAnchor editAs="oneCell">
    <xdr:from>
      <xdr:col>3</xdr:col>
      <xdr:colOff>317500</xdr:colOff>
      <xdr:row>17</xdr:row>
      <xdr:rowOff>7481</xdr:rowOff>
    </xdr:from>
    <xdr:to>
      <xdr:col>3</xdr:col>
      <xdr:colOff>1625600</xdr:colOff>
      <xdr:row>19</xdr:row>
      <xdr:rowOff>96897</xdr:rowOff>
    </xdr:to>
    <xdr:pic>
      <xdr:nvPicPr>
        <xdr:cNvPr id="20" name="Рисунок 19" descr="Вырезка экрана">
          <a:extLst>
            <a:ext uri="{FF2B5EF4-FFF2-40B4-BE49-F238E27FC236}">
              <a16:creationId xmlns:a16="http://schemas.microsoft.com/office/drawing/2014/main" id="{13CEC95B-44A0-3840-A32A-8A368EC573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/>
      </xdr:blipFill>
      <xdr:spPr bwMode="auto">
        <a:xfrm>
          <a:off x="4064000" y="3665081"/>
          <a:ext cx="1308100" cy="521216"/>
        </a:xfrm>
        <a:prstGeom prst="rect">
          <a:avLst/>
        </a:prstGeom>
      </xdr:spPr>
    </xdr:pic>
    <xdr:clientData/>
  </xdr:twoCellAnchor>
  <xdr:twoCellAnchor editAs="oneCell">
    <xdr:from>
      <xdr:col>3</xdr:col>
      <xdr:colOff>317501</xdr:colOff>
      <xdr:row>19</xdr:row>
      <xdr:rowOff>161156</xdr:rowOff>
    </xdr:from>
    <xdr:to>
      <xdr:col>3</xdr:col>
      <xdr:colOff>1612901</xdr:colOff>
      <xdr:row>21</xdr:row>
      <xdr:rowOff>170956</xdr:rowOff>
    </xdr:to>
    <xdr:pic>
      <xdr:nvPicPr>
        <xdr:cNvPr id="21" name="Рисунок 20" descr="Вырезка экрана">
          <a:extLst>
            <a:ext uri="{FF2B5EF4-FFF2-40B4-BE49-F238E27FC236}">
              <a16:creationId xmlns:a16="http://schemas.microsoft.com/office/drawing/2014/main" id="{EB8D12FA-B0F3-6D49-8BE3-5010E63F0B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/>
      </xdr:blipFill>
      <xdr:spPr bwMode="auto">
        <a:xfrm>
          <a:off x="4064001" y="4225156"/>
          <a:ext cx="1295400" cy="441600"/>
        </a:xfrm>
        <a:prstGeom prst="rect">
          <a:avLst/>
        </a:prstGeom>
      </xdr:spPr>
    </xdr:pic>
    <xdr:clientData/>
  </xdr:twoCellAnchor>
  <xdr:twoCellAnchor editAs="oneCell">
    <xdr:from>
      <xdr:col>3</xdr:col>
      <xdr:colOff>379457</xdr:colOff>
      <xdr:row>22</xdr:row>
      <xdr:rowOff>49648</xdr:rowOff>
    </xdr:from>
    <xdr:to>
      <xdr:col>3</xdr:col>
      <xdr:colOff>1485900</xdr:colOff>
      <xdr:row>24</xdr:row>
      <xdr:rowOff>16592</xdr:rowOff>
    </xdr:to>
    <xdr:pic>
      <xdr:nvPicPr>
        <xdr:cNvPr id="22" name="Рисунок 21" descr="Вырезка экрана">
          <a:extLst>
            <a:ext uri="{FF2B5EF4-FFF2-40B4-BE49-F238E27FC236}">
              <a16:creationId xmlns:a16="http://schemas.microsoft.com/office/drawing/2014/main" id="{383BF604-A595-9443-B778-783128C627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/>
      </xdr:blipFill>
      <xdr:spPr bwMode="auto">
        <a:xfrm>
          <a:off x="4125957" y="4735948"/>
          <a:ext cx="1106443" cy="398744"/>
        </a:xfrm>
        <a:prstGeom prst="rect">
          <a:avLst/>
        </a:prstGeom>
      </xdr:spPr>
    </xdr:pic>
    <xdr:clientData/>
  </xdr:twoCellAnchor>
  <xdr:twoCellAnchor editAs="oneCell">
    <xdr:from>
      <xdr:col>3</xdr:col>
      <xdr:colOff>368301</xdr:colOff>
      <xdr:row>25</xdr:row>
      <xdr:rowOff>48832</xdr:rowOff>
    </xdr:from>
    <xdr:to>
      <xdr:col>3</xdr:col>
      <xdr:colOff>1498601</xdr:colOff>
      <xdr:row>27</xdr:row>
      <xdr:rowOff>58961</xdr:rowOff>
    </xdr:to>
    <xdr:pic>
      <xdr:nvPicPr>
        <xdr:cNvPr id="23" name="Рисунок 22" descr="Вырезка экрана">
          <a:extLst>
            <a:ext uri="{FF2B5EF4-FFF2-40B4-BE49-F238E27FC236}">
              <a16:creationId xmlns:a16="http://schemas.microsoft.com/office/drawing/2014/main" id="{E08EF38C-F20B-AB44-844F-F925785886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/>
      </xdr:blipFill>
      <xdr:spPr bwMode="auto">
        <a:xfrm>
          <a:off x="4114801" y="5344732"/>
          <a:ext cx="1130300" cy="441929"/>
        </a:xfrm>
        <a:prstGeom prst="rect">
          <a:avLst/>
        </a:prstGeom>
      </xdr:spPr>
    </xdr:pic>
    <xdr:clientData/>
  </xdr:twoCellAnchor>
  <xdr:oneCellAnchor>
    <xdr:from>
      <xdr:col>3</xdr:col>
      <xdr:colOff>203200</xdr:colOff>
      <xdr:row>28</xdr:row>
      <xdr:rowOff>25400</xdr:rowOff>
    </xdr:from>
    <xdr:ext cx="1513214" cy="498086"/>
    <xdr:pic>
      <xdr:nvPicPr>
        <xdr:cNvPr id="24" name="Рисунок 23" descr="Вырезка экрана">
          <a:extLst>
            <a:ext uri="{FF2B5EF4-FFF2-40B4-BE49-F238E27FC236}">
              <a16:creationId xmlns:a16="http://schemas.microsoft.com/office/drawing/2014/main" id="{C46DC030-70C5-C249-86AC-77E83E3A82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/>
      </xdr:blipFill>
      <xdr:spPr bwMode="auto">
        <a:xfrm>
          <a:off x="3949700" y="5943600"/>
          <a:ext cx="1513214" cy="498086"/>
        </a:xfrm>
        <a:prstGeom prst="rect">
          <a:avLst/>
        </a:prstGeom>
      </xdr:spPr>
    </xdr:pic>
    <xdr:clientData/>
  </xdr:oneCellAnchor>
  <xdr:oneCellAnchor>
    <xdr:from>
      <xdr:col>3</xdr:col>
      <xdr:colOff>254001</xdr:colOff>
      <xdr:row>30</xdr:row>
      <xdr:rowOff>27669</xdr:rowOff>
    </xdr:from>
    <xdr:ext cx="1346200" cy="471294"/>
    <xdr:pic>
      <xdr:nvPicPr>
        <xdr:cNvPr id="25" name="Рисунок 24" descr="Вырезка экрана">
          <a:extLst>
            <a:ext uri="{FF2B5EF4-FFF2-40B4-BE49-F238E27FC236}">
              <a16:creationId xmlns:a16="http://schemas.microsoft.com/office/drawing/2014/main" id="{FFEF8EA3-394B-5147-BC69-AB3C6B0A30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/>
      </xdr:blipFill>
      <xdr:spPr bwMode="auto">
        <a:xfrm>
          <a:off x="4000501" y="6352269"/>
          <a:ext cx="1346200" cy="471294"/>
        </a:xfrm>
        <a:prstGeom prst="rect">
          <a:avLst/>
        </a:prstGeom>
      </xdr:spPr>
    </xdr:pic>
    <xdr:clientData/>
  </xdr:oneCellAnchor>
  <xdr:oneCellAnchor>
    <xdr:from>
      <xdr:col>3</xdr:col>
      <xdr:colOff>266700</xdr:colOff>
      <xdr:row>32</xdr:row>
      <xdr:rowOff>38100</xdr:rowOff>
    </xdr:from>
    <xdr:ext cx="1307413" cy="572840"/>
    <xdr:pic>
      <xdr:nvPicPr>
        <xdr:cNvPr id="26" name="Рисунок 25" descr="Вырезка экрана">
          <a:extLst>
            <a:ext uri="{FF2B5EF4-FFF2-40B4-BE49-F238E27FC236}">
              <a16:creationId xmlns:a16="http://schemas.microsoft.com/office/drawing/2014/main" id="{8C122AA4-DCCF-A846-8B84-8A7F73EA6F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/>
      </xdr:blipFill>
      <xdr:spPr bwMode="auto">
        <a:xfrm>
          <a:off x="4013200" y="6769100"/>
          <a:ext cx="1307413" cy="572840"/>
        </a:xfrm>
        <a:prstGeom prst="rect">
          <a:avLst/>
        </a:prstGeom>
      </xdr:spPr>
    </xdr:pic>
    <xdr:clientData/>
  </xdr:oneCellAnchor>
  <xdr:oneCellAnchor>
    <xdr:from>
      <xdr:col>3</xdr:col>
      <xdr:colOff>330200</xdr:colOff>
      <xdr:row>34</xdr:row>
      <xdr:rowOff>84464</xdr:rowOff>
    </xdr:from>
    <xdr:ext cx="1244600" cy="533562"/>
    <xdr:pic>
      <xdr:nvPicPr>
        <xdr:cNvPr id="27" name="Рисунок 26" descr="Вырезка экрана">
          <a:extLst>
            <a:ext uri="{FF2B5EF4-FFF2-40B4-BE49-F238E27FC236}">
              <a16:creationId xmlns:a16="http://schemas.microsoft.com/office/drawing/2014/main" id="{9FCD7E92-C2B7-6842-ADF4-C6B716CA60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/>
      </xdr:blipFill>
      <xdr:spPr bwMode="auto">
        <a:xfrm>
          <a:off x="4076700" y="7234564"/>
          <a:ext cx="1244600" cy="533562"/>
        </a:xfrm>
        <a:prstGeom prst="rect">
          <a:avLst/>
        </a:prstGeom>
      </xdr:spPr>
    </xdr:pic>
    <xdr:clientData/>
  </xdr:oneCellAnchor>
  <xdr:oneCellAnchor>
    <xdr:from>
      <xdr:col>3</xdr:col>
      <xdr:colOff>317501</xdr:colOff>
      <xdr:row>36</xdr:row>
      <xdr:rowOff>187799</xdr:rowOff>
    </xdr:from>
    <xdr:ext cx="1308100" cy="458652"/>
    <xdr:pic>
      <xdr:nvPicPr>
        <xdr:cNvPr id="28" name="Рисунок 27" descr="Вырезка экрана">
          <a:extLst>
            <a:ext uri="{FF2B5EF4-FFF2-40B4-BE49-F238E27FC236}">
              <a16:creationId xmlns:a16="http://schemas.microsoft.com/office/drawing/2014/main" id="{87DDB754-415F-A444-85C0-BE05D464FC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/>
      </xdr:blipFill>
      <xdr:spPr bwMode="auto">
        <a:xfrm>
          <a:off x="4064001" y="7744299"/>
          <a:ext cx="1308100" cy="458652"/>
        </a:xfrm>
        <a:prstGeom prst="rect">
          <a:avLst/>
        </a:prstGeom>
      </xdr:spPr>
    </xdr:pic>
    <xdr:clientData/>
  </xdr:oneCellAnchor>
  <xdr:oneCellAnchor>
    <xdr:from>
      <xdr:col>3</xdr:col>
      <xdr:colOff>279401</xdr:colOff>
      <xdr:row>38</xdr:row>
      <xdr:rowOff>162496</xdr:rowOff>
    </xdr:from>
    <xdr:ext cx="1320800" cy="530250"/>
    <xdr:pic>
      <xdr:nvPicPr>
        <xdr:cNvPr id="29" name="Рисунок 28" descr="Вырезка экрана">
          <a:extLst>
            <a:ext uri="{FF2B5EF4-FFF2-40B4-BE49-F238E27FC236}">
              <a16:creationId xmlns:a16="http://schemas.microsoft.com/office/drawing/2014/main" id="{0407A930-5AF6-4540-BFB5-060DC824F6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/>
      </xdr:blipFill>
      <xdr:spPr bwMode="auto">
        <a:xfrm>
          <a:off x="4025901" y="8125396"/>
          <a:ext cx="1320800" cy="530250"/>
        </a:xfrm>
        <a:prstGeom prst="rect">
          <a:avLst/>
        </a:prstGeom>
      </xdr:spPr>
    </xdr:pic>
    <xdr:clientData/>
  </xdr:oneCellAnchor>
  <xdr:oneCellAnchor>
    <xdr:from>
      <xdr:col>3</xdr:col>
      <xdr:colOff>317500</xdr:colOff>
      <xdr:row>41</xdr:row>
      <xdr:rowOff>7481</xdr:rowOff>
    </xdr:from>
    <xdr:ext cx="1308100" cy="521216"/>
    <xdr:pic>
      <xdr:nvPicPr>
        <xdr:cNvPr id="30" name="Рисунок 29" descr="Вырезка экрана">
          <a:extLst>
            <a:ext uri="{FF2B5EF4-FFF2-40B4-BE49-F238E27FC236}">
              <a16:creationId xmlns:a16="http://schemas.microsoft.com/office/drawing/2014/main" id="{5A7410EA-236B-BE46-B1D9-B5857BEE38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/>
      </xdr:blipFill>
      <xdr:spPr bwMode="auto">
        <a:xfrm>
          <a:off x="4064000" y="8592681"/>
          <a:ext cx="1308100" cy="521216"/>
        </a:xfrm>
        <a:prstGeom prst="rect">
          <a:avLst/>
        </a:prstGeom>
      </xdr:spPr>
    </xdr:pic>
    <xdr:clientData/>
  </xdr:oneCellAnchor>
  <xdr:oneCellAnchor>
    <xdr:from>
      <xdr:col>3</xdr:col>
      <xdr:colOff>317501</xdr:colOff>
      <xdr:row>43</xdr:row>
      <xdr:rowOff>161156</xdr:rowOff>
    </xdr:from>
    <xdr:ext cx="1295400" cy="441600"/>
    <xdr:pic>
      <xdr:nvPicPr>
        <xdr:cNvPr id="31" name="Рисунок 30" descr="Вырезка экрана">
          <a:extLst>
            <a:ext uri="{FF2B5EF4-FFF2-40B4-BE49-F238E27FC236}">
              <a16:creationId xmlns:a16="http://schemas.microsoft.com/office/drawing/2014/main" id="{6D8457C2-7E45-824E-B269-207E822D10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/>
      </xdr:blipFill>
      <xdr:spPr bwMode="auto">
        <a:xfrm>
          <a:off x="4064001" y="9152756"/>
          <a:ext cx="1295400" cy="441600"/>
        </a:xfrm>
        <a:prstGeom prst="rect">
          <a:avLst/>
        </a:prstGeom>
      </xdr:spPr>
    </xdr:pic>
    <xdr:clientData/>
  </xdr:oneCellAnchor>
  <xdr:oneCellAnchor>
    <xdr:from>
      <xdr:col>3</xdr:col>
      <xdr:colOff>379457</xdr:colOff>
      <xdr:row>46</xdr:row>
      <xdr:rowOff>49648</xdr:rowOff>
    </xdr:from>
    <xdr:ext cx="1106443" cy="398744"/>
    <xdr:pic>
      <xdr:nvPicPr>
        <xdr:cNvPr id="32" name="Рисунок 31" descr="Вырезка экрана">
          <a:extLst>
            <a:ext uri="{FF2B5EF4-FFF2-40B4-BE49-F238E27FC236}">
              <a16:creationId xmlns:a16="http://schemas.microsoft.com/office/drawing/2014/main" id="{52CCC016-85BB-E943-9A48-306CC72C0A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/>
      </xdr:blipFill>
      <xdr:spPr bwMode="auto">
        <a:xfrm>
          <a:off x="4125957" y="9663548"/>
          <a:ext cx="1106443" cy="398744"/>
        </a:xfrm>
        <a:prstGeom prst="rect">
          <a:avLst/>
        </a:prstGeom>
      </xdr:spPr>
    </xdr:pic>
    <xdr:clientData/>
  </xdr:oneCellAnchor>
  <xdr:oneCellAnchor>
    <xdr:from>
      <xdr:col>3</xdr:col>
      <xdr:colOff>368301</xdr:colOff>
      <xdr:row>49</xdr:row>
      <xdr:rowOff>48832</xdr:rowOff>
    </xdr:from>
    <xdr:ext cx="1130300" cy="441929"/>
    <xdr:pic>
      <xdr:nvPicPr>
        <xdr:cNvPr id="33" name="Рисунок 32" descr="Вырезка экрана">
          <a:extLst>
            <a:ext uri="{FF2B5EF4-FFF2-40B4-BE49-F238E27FC236}">
              <a16:creationId xmlns:a16="http://schemas.microsoft.com/office/drawing/2014/main" id="{B45F3224-2EFF-AF4E-B2BD-9EE3A3A0F3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/>
      </xdr:blipFill>
      <xdr:spPr bwMode="auto">
        <a:xfrm>
          <a:off x="4114801" y="10272332"/>
          <a:ext cx="1130300" cy="441929"/>
        </a:xfrm>
        <a:prstGeom prst="rect">
          <a:avLst/>
        </a:prstGeom>
      </xdr:spPr>
    </xdr:pic>
    <xdr:clientData/>
  </xdr:oneCellAnchor>
  <xdr:oneCellAnchor>
    <xdr:from>
      <xdr:col>3</xdr:col>
      <xdr:colOff>203200</xdr:colOff>
      <xdr:row>52</xdr:row>
      <xdr:rowOff>25400</xdr:rowOff>
    </xdr:from>
    <xdr:ext cx="1513214" cy="498086"/>
    <xdr:pic>
      <xdr:nvPicPr>
        <xdr:cNvPr id="34" name="Рисунок 33" descr="Вырезка экрана">
          <a:extLst>
            <a:ext uri="{FF2B5EF4-FFF2-40B4-BE49-F238E27FC236}">
              <a16:creationId xmlns:a16="http://schemas.microsoft.com/office/drawing/2014/main" id="{1FAF409A-EE48-A447-B105-42110CCFD4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/>
      </xdr:blipFill>
      <xdr:spPr bwMode="auto">
        <a:xfrm>
          <a:off x="3949700" y="10871200"/>
          <a:ext cx="1513214" cy="498086"/>
        </a:xfrm>
        <a:prstGeom prst="rect">
          <a:avLst/>
        </a:prstGeom>
      </xdr:spPr>
    </xdr:pic>
    <xdr:clientData/>
  </xdr:oneCellAnchor>
  <xdr:oneCellAnchor>
    <xdr:from>
      <xdr:col>3</xdr:col>
      <xdr:colOff>254001</xdr:colOff>
      <xdr:row>54</xdr:row>
      <xdr:rowOff>27669</xdr:rowOff>
    </xdr:from>
    <xdr:ext cx="1346200" cy="471294"/>
    <xdr:pic>
      <xdr:nvPicPr>
        <xdr:cNvPr id="35" name="Рисунок 34" descr="Вырезка экрана">
          <a:extLst>
            <a:ext uri="{FF2B5EF4-FFF2-40B4-BE49-F238E27FC236}">
              <a16:creationId xmlns:a16="http://schemas.microsoft.com/office/drawing/2014/main" id="{1804F6C8-EC65-554F-AF1C-90A77CD9E9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/>
      </xdr:blipFill>
      <xdr:spPr bwMode="auto">
        <a:xfrm>
          <a:off x="4000501" y="11279869"/>
          <a:ext cx="1346200" cy="471294"/>
        </a:xfrm>
        <a:prstGeom prst="rect">
          <a:avLst/>
        </a:prstGeom>
      </xdr:spPr>
    </xdr:pic>
    <xdr:clientData/>
  </xdr:oneCellAnchor>
  <xdr:oneCellAnchor>
    <xdr:from>
      <xdr:col>3</xdr:col>
      <xdr:colOff>266700</xdr:colOff>
      <xdr:row>56</xdr:row>
      <xdr:rowOff>38100</xdr:rowOff>
    </xdr:from>
    <xdr:ext cx="1307413" cy="572840"/>
    <xdr:pic>
      <xdr:nvPicPr>
        <xdr:cNvPr id="36" name="Рисунок 35" descr="Вырезка экрана">
          <a:extLst>
            <a:ext uri="{FF2B5EF4-FFF2-40B4-BE49-F238E27FC236}">
              <a16:creationId xmlns:a16="http://schemas.microsoft.com/office/drawing/2014/main" id="{8CF0F388-CA93-2F4F-8848-A3838EFDEF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/>
      </xdr:blipFill>
      <xdr:spPr bwMode="auto">
        <a:xfrm>
          <a:off x="4013200" y="11696700"/>
          <a:ext cx="1307413" cy="572840"/>
        </a:xfrm>
        <a:prstGeom prst="rect">
          <a:avLst/>
        </a:prstGeom>
      </xdr:spPr>
    </xdr:pic>
    <xdr:clientData/>
  </xdr:oneCellAnchor>
  <xdr:oneCellAnchor>
    <xdr:from>
      <xdr:col>3</xdr:col>
      <xdr:colOff>330200</xdr:colOff>
      <xdr:row>58</xdr:row>
      <xdr:rowOff>84464</xdr:rowOff>
    </xdr:from>
    <xdr:ext cx="1244600" cy="533562"/>
    <xdr:pic>
      <xdr:nvPicPr>
        <xdr:cNvPr id="37" name="Рисунок 36" descr="Вырезка экрана">
          <a:extLst>
            <a:ext uri="{FF2B5EF4-FFF2-40B4-BE49-F238E27FC236}">
              <a16:creationId xmlns:a16="http://schemas.microsoft.com/office/drawing/2014/main" id="{309A2BB2-F863-3748-BBD1-824B588B27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/>
      </xdr:blipFill>
      <xdr:spPr bwMode="auto">
        <a:xfrm>
          <a:off x="4076700" y="12162164"/>
          <a:ext cx="1244600" cy="533562"/>
        </a:xfrm>
        <a:prstGeom prst="rect">
          <a:avLst/>
        </a:prstGeom>
      </xdr:spPr>
    </xdr:pic>
    <xdr:clientData/>
  </xdr:oneCellAnchor>
  <xdr:oneCellAnchor>
    <xdr:from>
      <xdr:col>3</xdr:col>
      <xdr:colOff>317501</xdr:colOff>
      <xdr:row>60</xdr:row>
      <xdr:rowOff>187799</xdr:rowOff>
    </xdr:from>
    <xdr:ext cx="1308100" cy="458652"/>
    <xdr:pic>
      <xdr:nvPicPr>
        <xdr:cNvPr id="38" name="Рисунок 37" descr="Вырезка экрана">
          <a:extLst>
            <a:ext uri="{FF2B5EF4-FFF2-40B4-BE49-F238E27FC236}">
              <a16:creationId xmlns:a16="http://schemas.microsoft.com/office/drawing/2014/main" id="{65E1E9C2-133F-0440-BC2F-DB7AF7B0A9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/>
      </xdr:blipFill>
      <xdr:spPr bwMode="auto">
        <a:xfrm>
          <a:off x="4064001" y="12671899"/>
          <a:ext cx="1308100" cy="458652"/>
        </a:xfrm>
        <a:prstGeom prst="rect">
          <a:avLst/>
        </a:prstGeom>
      </xdr:spPr>
    </xdr:pic>
    <xdr:clientData/>
  </xdr:oneCellAnchor>
  <xdr:oneCellAnchor>
    <xdr:from>
      <xdr:col>3</xdr:col>
      <xdr:colOff>279401</xdr:colOff>
      <xdr:row>62</xdr:row>
      <xdr:rowOff>162496</xdr:rowOff>
    </xdr:from>
    <xdr:ext cx="1320800" cy="530250"/>
    <xdr:pic>
      <xdr:nvPicPr>
        <xdr:cNvPr id="39" name="Рисунок 38" descr="Вырезка экрана">
          <a:extLst>
            <a:ext uri="{FF2B5EF4-FFF2-40B4-BE49-F238E27FC236}">
              <a16:creationId xmlns:a16="http://schemas.microsoft.com/office/drawing/2014/main" id="{D08E3C27-BFC4-D345-99A2-C3901DC55C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/>
      </xdr:blipFill>
      <xdr:spPr bwMode="auto">
        <a:xfrm>
          <a:off x="4025901" y="13052996"/>
          <a:ext cx="1320800" cy="530250"/>
        </a:xfrm>
        <a:prstGeom prst="rect">
          <a:avLst/>
        </a:prstGeom>
      </xdr:spPr>
    </xdr:pic>
    <xdr:clientData/>
  </xdr:oneCellAnchor>
  <xdr:oneCellAnchor>
    <xdr:from>
      <xdr:col>3</xdr:col>
      <xdr:colOff>317500</xdr:colOff>
      <xdr:row>65</xdr:row>
      <xdr:rowOff>7481</xdr:rowOff>
    </xdr:from>
    <xdr:ext cx="1308100" cy="521216"/>
    <xdr:pic>
      <xdr:nvPicPr>
        <xdr:cNvPr id="40" name="Рисунок 39" descr="Вырезка экрана">
          <a:extLst>
            <a:ext uri="{FF2B5EF4-FFF2-40B4-BE49-F238E27FC236}">
              <a16:creationId xmlns:a16="http://schemas.microsoft.com/office/drawing/2014/main" id="{6E7AF925-8F1A-F148-86EF-336F7447BC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/>
      </xdr:blipFill>
      <xdr:spPr bwMode="auto">
        <a:xfrm>
          <a:off x="4064000" y="13520281"/>
          <a:ext cx="1308100" cy="521216"/>
        </a:xfrm>
        <a:prstGeom prst="rect">
          <a:avLst/>
        </a:prstGeom>
      </xdr:spPr>
    </xdr:pic>
    <xdr:clientData/>
  </xdr:oneCellAnchor>
  <xdr:oneCellAnchor>
    <xdr:from>
      <xdr:col>3</xdr:col>
      <xdr:colOff>317501</xdr:colOff>
      <xdr:row>67</xdr:row>
      <xdr:rowOff>161156</xdr:rowOff>
    </xdr:from>
    <xdr:ext cx="1295400" cy="441600"/>
    <xdr:pic>
      <xdr:nvPicPr>
        <xdr:cNvPr id="41" name="Рисунок 40" descr="Вырезка экрана">
          <a:extLst>
            <a:ext uri="{FF2B5EF4-FFF2-40B4-BE49-F238E27FC236}">
              <a16:creationId xmlns:a16="http://schemas.microsoft.com/office/drawing/2014/main" id="{4BAB8165-4E56-7D4A-B527-71B9A369CB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/>
      </xdr:blipFill>
      <xdr:spPr bwMode="auto">
        <a:xfrm>
          <a:off x="4064001" y="14080356"/>
          <a:ext cx="1295400" cy="441600"/>
        </a:xfrm>
        <a:prstGeom prst="rect">
          <a:avLst/>
        </a:prstGeom>
      </xdr:spPr>
    </xdr:pic>
    <xdr:clientData/>
  </xdr:oneCellAnchor>
  <xdr:oneCellAnchor>
    <xdr:from>
      <xdr:col>3</xdr:col>
      <xdr:colOff>379457</xdr:colOff>
      <xdr:row>70</xdr:row>
      <xdr:rowOff>49648</xdr:rowOff>
    </xdr:from>
    <xdr:ext cx="1106443" cy="398744"/>
    <xdr:pic>
      <xdr:nvPicPr>
        <xdr:cNvPr id="42" name="Рисунок 41" descr="Вырезка экрана">
          <a:extLst>
            <a:ext uri="{FF2B5EF4-FFF2-40B4-BE49-F238E27FC236}">
              <a16:creationId xmlns:a16="http://schemas.microsoft.com/office/drawing/2014/main" id="{61B8FA65-EDED-7743-B90D-169DC4E5AF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/>
      </xdr:blipFill>
      <xdr:spPr bwMode="auto">
        <a:xfrm>
          <a:off x="4125957" y="14591148"/>
          <a:ext cx="1106443" cy="398744"/>
        </a:xfrm>
        <a:prstGeom prst="rect">
          <a:avLst/>
        </a:prstGeom>
      </xdr:spPr>
    </xdr:pic>
    <xdr:clientData/>
  </xdr:oneCellAnchor>
  <xdr:oneCellAnchor>
    <xdr:from>
      <xdr:col>3</xdr:col>
      <xdr:colOff>368301</xdr:colOff>
      <xdr:row>73</xdr:row>
      <xdr:rowOff>48832</xdr:rowOff>
    </xdr:from>
    <xdr:ext cx="1130300" cy="441929"/>
    <xdr:pic>
      <xdr:nvPicPr>
        <xdr:cNvPr id="43" name="Рисунок 42" descr="Вырезка экрана">
          <a:extLst>
            <a:ext uri="{FF2B5EF4-FFF2-40B4-BE49-F238E27FC236}">
              <a16:creationId xmlns:a16="http://schemas.microsoft.com/office/drawing/2014/main" id="{E2F069C8-96FC-5443-9F86-CCC9DA2754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/>
      </xdr:blipFill>
      <xdr:spPr bwMode="auto">
        <a:xfrm>
          <a:off x="4114801" y="15199932"/>
          <a:ext cx="1130300" cy="441929"/>
        </a:xfrm>
        <a:prstGeom prst="rect">
          <a:avLst/>
        </a:prstGeom>
      </xdr:spPr>
    </xdr:pic>
    <xdr:clientData/>
  </xdr:oneCellAnchor>
  <xdr:oneCellAnchor>
    <xdr:from>
      <xdr:col>3</xdr:col>
      <xdr:colOff>203200</xdr:colOff>
      <xdr:row>76</xdr:row>
      <xdr:rowOff>25400</xdr:rowOff>
    </xdr:from>
    <xdr:ext cx="1513214" cy="498086"/>
    <xdr:pic>
      <xdr:nvPicPr>
        <xdr:cNvPr id="44" name="Рисунок 43" descr="Вырезка экрана">
          <a:extLst>
            <a:ext uri="{FF2B5EF4-FFF2-40B4-BE49-F238E27FC236}">
              <a16:creationId xmlns:a16="http://schemas.microsoft.com/office/drawing/2014/main" id="{F817FA63-A052-7440-A762-36234395FA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/>
      </xdr:blipFill>
      <xdr:spPr bwMode="auto">
        <a:xfrm>
          <a:off x="3949700" y="15798800"/>
          <a:ext cx="1513214" cy="498086"/>
        </a:xfrm>
        <a:prstGeom prst="rect">
          <a:avLst/>
        </a:prstGeom>
      </xdr:spPr>
    </xdr:pic>
    <xdr:clientData/>
  </xdr:oneCellAnchor>
  <xdr:oneCellAnchor>
    <xdr:from>
      <xdr:col>3</xdr:col>
      <xdr:colOff>254001</xdr:colOff>
      <xdr:row>78</xdr:row>
      <xdr:rowOff>27669</xdr:rowOff>
    </xdr:from>
    <xdr:ext cx="1346200" cy="471294"/>
    <xdr:pic>
      <xdr:nvPicPr>
        <xdr:cNvPr id="45" name="Рисунок 44" descr="Вырезка экрана">
          <a:extLst>
            <a:ext uri="{FF2B5EF4-FFF2-40B4-BE49-F238E27FC236}">
              <a16:creationId xmlns:a16="http://schemas.microsoft.com/office/drawing/2014/main" id="{31D71C31-B16C-3D46-BF51-827CBE5769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/>
      </xdr:blipFill>
      <xdr:spPr bwMode="auto">
        <a:xfrm>
          <a:off x="4000501" y="16207469"/>
          <a:ext cx="1346200" cy="471294"/>
        </a:xfrm>
        <a:prstGeom prst="rect">
          <a:avLst/>
        </a:prstGeom>
      </xdr:spPr>
    </xdr:pic>
    <xdr:clientData/>
  </xdr:oneCellAnchor>
  <xdr:oneCellAnchor>
    <xdr:from>
      <xdr:col>3</xdr:col>
      <xdr:colOff>266700</xdr:colOff>
      <xdr:row>80</xdr:row>
      <xdr:rowOff>38100</xdr:rowOff>
    </xdr:from>
    <xdr:ext cx="1307413" cy="572840"/>
    <xdr:pic>
      <xdr:nvPicPr>
        <xdr:cNvPr id="46" name="Рисунок 45" descr="Вырезка экрана">
          <a:extLst>
            <a:ext uri="{FF2B5EF4-FFF2-40B4-BE49-F238E27FC236}">
              <a16:creationId xmlns:a16="http://schemas.microsoft.com/office/drawing/2014/main" id="{DBEE3925-801A-E84B-BCF4-5438C5D1E7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/>
      </xdr:blipFill>
      <xdr:spPr bwMode="auto">
        <a:xfrm>
          <a:off x="4013200" y="16624300"/>
          <a:ext cx="1307413" cy="572840"/>
        </a:xfrm>
        <a:prstGeom prst="rect">
          <a:avLst/>
        </a:prstGeom>
      </xdr:spPr>
    </xdr:pic>
    <xdr:clientData/>
  </xdr:oneCellAnchor>
  <xdr:oneCellAnchor>
    <xdr:from>
      <xdr:col>3</xdr:col>
      <xdr:colOff>330200</xdr:colOff>
      <xdr:row>82</xdr:row>
      <xdr:rowOff>84464</xdr:rowOff>
    </xdr:from>
    <xdr:ext cx="1244600" cy="533562"/>
    <xdr:pic>
      <xdr:nvPicPr>
        <xdr:cNvPr id="47" name="Рисунок 46" descr="Вырезка экрана">
          <a:extLst>
            <a:ext uri="{FF2B5EF4-FFF2-40B4-BE49-F238E27FC236}">
              <a16:creationId xmlns:a16="http://schemas.microsoft.com/office/drawing/2014/main" id="{E188E6BF-4B4B-C94A-9478-E512237DEB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/>
      </xdr:blipFill>
      <xdr:spPr bwMode="auto">
        <a:xfrm>
          <a:off x="4076700" y="17089764"/>
          <a:ext cx="1244600" cy="533562"/>
        </a:xfrm>
        <a:prstGeom prst="rect">
          <a:avLst/>
        </a:prstGeom>
      </xdr:spPr>
    </xdr:pic>
    <xdr:clientData/>
  </xdr:oneCellAnchor>
  <xdr:oneCellAnchor>
    <xdr:from>
      <xdr:col>3</xdr:col>
      <xdr:colOff>317501</xdr:colOff>
      <xdr:row>84</xdr:row>
      <xdr:rowOff>187799</xdr:rowOff>
    </xdr:from>
    <xdr:ext cx="1308100" cy="458652"/>
    <xdr:pic>
      <xdr:nvPicPr>
        <xdr:cNvPr id="48" name="Рисунок 47" descr="Вырезка экрана">
          <a:extLst>
            <a:ext uri="{FF2B5EF4-FFF2-40B4-BE49-F238E27FC236}">
              <a16:creationId xmlns:a16="http://schemas.microsoft.com/office/drawing/2014/main" id="{2A1F8348-D4A8-3B40-8EDF-1412E1B425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/>
      </xdr:blipFill>
      <xdr:spPr bwMode="auto">
        <a:xfrm>
          <a:off x="4064001" y="17599499"/>
          <a:ext cx="1308100" cy="458652"/>
        </a:xfrm>
        <a:prstGeom prst="rect">
          <a:avLst/>
        </a:prstGeom>
      </xdr:spPr>
    </xdr:pic>
    <xdr:clientData/>
  </xdr:oneCellAnchor>
  <xdr:oneCellAnchor>
    <xdr:from>
      <xdr:col>3</xdr:col>
      <xdr:colOff>279401</xdr:colOff>
      <xdr:row>86</xdr:row>
      <xdr:rowOff>162496</xdr:rowOff>
    </xdr:from>
    <xdr:ext cx="1320800" cy="530250"/>
    <xdr:pic>
      <xdr:nvPicPr>
        <xdr:cNvPr id="49" name="Рисунок 48" descr="Вырезка экрана">
          <a:extLst>
            <a:ext uri="{FF2B5EF4-FFF2-40B4-BE49-F238E27FC236}">
              <a16:creationId xmlns:a16="http://schemas.microsoft.com/office/drawing/2014/main" id="{E5F6F7D0-7ADF-5E41-97A8-F3C70353C0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/>
      </xdr:blipFill>
      <xdr:spPr bwMode="auto">
        <a:xfrm>
          <a:off x="4025901" y="17980596"/>
          <a:ext cx="1320800" cy="530250"/>
        </a:xfrm>
        <a:prstGeom prst="rect">
          <a:avLst/>
        </a:prstGeom>
      </xdr:spPr>
    </xdr:pic>
    <xdr:clientData/>
  </xdr:oneCellAnchor>
  <xdr:oneCellAnchor>
    <xdr:from>
      <xdr:col>3</xdr:col>
      <xdr:colOff>317500</xdr:colOff>
      <xdr:row>89</xdr:row>
      <xdr:rowOff>7481</xdr:rowOff>
    </xdr:from>
    <xdr:ext cx="1308100" cy="521216"/>
    <xdr:pic>
      <xdr:nvPicPr>
        <xdr:cNvPr id="50" name="Рисунок 49" descr="Вырезка экрана">
          <a:extLst>
            <a:ext uri="{FF2B5EF4-FFF2-40B4-BE49-F238E27FC236}">
              <a16:creationId xmlns:a16="http://schemas.microsoft.com/office/drawing/2014/main" id="{3E4E2A68-9AAD-0C4F-AE4C-15169B414D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/>
      </xdr:blipFill>
      <xdr:spPr bwMode="auto">
        <a:xfrm>
          <a:off x="4064000" y="18447881"/>
          <a:ext cx="1308100" cy="521216"/>
        </a:xfrm>
        <a:prstGeom prst="rect">
          <a:avLst/>
        </a:prstGeom>
      </xdr:spPr>
    </xdr:pic>
    <xdr:clientData/>
  </xdr:oneCellAnchor>
  <xdr:oneCellAnchor>
    <xdr:from>
      <xdr:col>3</xdr:col>
      <xdr:colOff>317501</xdr:colOff>
      <xdr:row>91</xdr:row>
      <xdr:rowOff>161156</xdr:rowOff>
    </xdr:from>
    <xdr:ext cx="1295400" cy="441600"/>
    <xdr:pic>
      <xdr:nvPicPr>
        <xdr:cNvPr id="51" name="Рисунок 50" descr="Вырезка экрана">
          <a:extLst>
            <a:ext uri="{FF2B5EF4-FFF2-40B4-BE49-F238E27FC236}">
              <a16:creationId xmlns:a16="http://schemas.microsoft.com/office/drawing/2014/main" id="{6A62DD74-2C60-C044-A937-DFE5FEDDF8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/>
      </xdr:blipFill>
      <xdr:spPr bwMode="auto">
        <a:xfrm>
          <a:off x="4064001" y="19007956"/>
          <a:ext cx="1295400" cy="441600"/>
        </a:xfrm>
        <a:prstGeom prst="rect">
          <a:avLst/>
        </a:prstGeom>
      </xdr:spPr>
    </xdr:pic>
    <xdr:clientData/>
  </xdr:oneCellAnchor>
  <xdr:oneCellAnchor>
    <xdr:from>
      <xdr:col>3</xdr:col>
      <xdr:colOff>379457</xdr:colOff>
      <xdr:row>94</xdr:row>
      <xdr:rowOff>49648</xdr:rowOff>
    </xdr:from>
    <xdr:ext cx="1106443" cy="398744"/>
    <xdr:pic>
      <xdr:nvPicPr>
        <xdr:cNvPr id="52" name="Рисунок 51" descr="Вырезка экрана">
          <a:extLst>
            <a:ext uri="{FF2B5EF4-FFF2-40B4-BE49-F238E27FC236}">
              <a16:creationId xmlns:a16="http://schemas.microsoft.com/office/drawing/2014/main" id="{7776C9B9-0472-AD42-B964-135C585CEC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/>
      </xdr:blipFill>
      <xdr:spPr bwMode="auto">
        <a:xfrm>
          <a:off x="4125957" y="19518748"/>
          <a:ext cx="1106443" cy="398744"/>
        </a:xfrm>
        <a:prstGeom prst="rect">
          <a:avLst/>
        </a:prstGeom>
      </xdr:spPr>
    </xdr:pic>
    <xdr:clientData/>
  </xdr:oneCellAnchor>
  <xdr:oneCellAnchor>
    <xdr:from>
      <xdr:col>3</xdr:col>
      <xdr:colOff>368301</xdr:colOff>
      <xdr:row>97</xdr:row>
      <xdr:rowOff>48832</xdr:rowOff>
    </xdr:from>
    <xdr:ext cx="1130300" cy="441929"/>
    <xdr:pic>
      <xdr:nvPicPr>
        <xdr:cNvPr id="53" name="Рисунок 52" descr="Вырезка экрана">
          <a:extLst>
            <a:ext uri="{FF2B5EF4-FFF2-40B4-BE49-F238E27FC236}">
              <a16:creationId xmlns:a16="http://schemas.microsoft.com/office/drawing/2014/main" id="{19EE29B3-05D2-BA49-BAA8-906A34BA44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/>
      </xdr:blipFill>
      <xdr:spPr bwMode="auto">
        <a:xfrm>
          <a:off x="4114801" y="20127532"/>
          <a:ext cx="1130300" cy="441929"/>
        </a:xfrm>
        <a:prstGeom prst="rect">
          <a:avLst/>
        </a:prstGeom>
      </xdr:spPr>
    </xdr:pic>
    <xdr:clientData/>
  </xdr:oneCellAnchor>
  <xdr:oneCellAnchor>
    <xdr:from>
      <xdr:col>3</xdr:col>
      <xdr:colOff>203200</xdr:colOff>
      <xdr:row>100</xdr:row>
      <xdr:rowOff>25400</xdr:rowOff>
    </xdr:from>
    <xdr:ext cx="1513214" cy="498086"/>
    <xdr:pic>
      <xdr:nvPicPr>
        <xdr:cNvPr id="54" name="Рисунок 53" descr="Вырезка экрана">
          <a:extLst>
            <a:ext uri="{FF2B5EF4-FFF2-40B4-BE49-F238E27FC236}">
              <a16:creationId xmlns:a16="http://schemas.microsoft.com/office/drawing/2014/main" id="{723296E8-9E15-864F-8A80-6A6CB20AF0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/>
      </xdr:blipFill>
      <xdr:spPr bwMode="auto">
        <a:xfrm>
          <a:off x="3949700" y="20726400"/>
          <a:ext cx="1513214" cy="498086"/>
        </a:xfrm>
        <a:prstGeom prst="rect">
          <a:avLst/>
        </a:prstGeom>
      </xdr:spPr>
    </xdr:pic>
    <xdr:clientData/>
  </xdr:oneCellAnchor>
  <xdr:oneCellAnchor>
    <xdr:from>
      <xdr:col>3</xdr:col>
      <xdr:colOff>254001</xdr:colOff>
      <xdr:row>102</xdr:row>
      <xdr:rowOff>27669</xdr:rowOff>
    </xdr:from>
    <xdr:ext cx="1346200" cy="471294"/>
    <xdr:pic>
      <xdr:nvPicPr>
        <xdr:cNvPr id="55" name="Рисунок 54" descr="Вырезка экрана">
          <a:extLst>
            <a:ext uri="{FF2B5EF4-FFF2-40B4-BE49-F238E27FC236}">
              <a16:creationId xmlns:a16="http://schemas.microsoft.com/office/drawing/2014/main" id="{C099BB06-3B53-AD4F-A0A0-483E66ABDD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/>
      </xdr:blipFill>
      <xdr:spPr bwMode="auto">
        <a:xfrm>
          <a:off x="4000501" y="21135069"/>
          <a:ext cx="1346200" cy="471294"/>
        </a:xfrm>
        <a:prstGeom prst="rect">
          <a:avLst/>
        </a:prstGeom>
      </xdr:spPr>
    </xdr:pic>
    <xdr:clientData/>
  </xdr:oneCellAnchor>
  <xdr:oneCellAnchor>
    <xdr:from>
      <xdr:col>3</xdr:col>
      <xdr:colOff>266700</xdr:colOff>
      <xdr:row>104</xdr:row>
      <xdr:rowOff>38100</xdr:rowOff>
    </xdr:from>
    <xdr:ext cx="1307413" cy="572840"/>
    <xdr:pic>
      <xdr:nvPicPr>
        <xdr:cNvPr id="56" name="Рисунок 55" descr="Вырезка экрана">
          <a:extLst>
            <a:ext uri="{FF2B5EF4-FFF2-40B4-BE49-F238E27FC236}">
              <a16:creationId xmlns:a16="http://schemas.microsoft.com/office/drawing/2014/main" id="{17E92983-4703-7E43-906D-9279447BCF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/>
      </xdr:blipFill>
      <xdr:spPr bwMode="auto">
        <a:xfrm>
          <a:off x="4013200" y="21551900"/>
          <a:ext cx="1307413" cy="572840"/>
        </a:xfrm>
        <a:prstGeom prst="rect">
          <a:avLst/>
        </a:prstGeom>
      </xdr:spPr>
    </xdr:pic>
    <xdr:clientData/>
  </xdr:oneCellAnchor>
  <xdr:oneCellAnchor>
    <xdr:from>
      <xdr:col>3</xdr:col>
      <xdr:colOff>330200</xdr:colOff>
      <xdr:row>106</xdr:row>
      <xdr:rowOff>84464</xdr:rowOff>
    </xdr:from>
    <xdr:ext cx="1244600" cy="533562"/>
    <xdr:pic>
      <xdr:nvPicPr>
        <xdr:cNvPr id="57" name="Рисунок 56" descr="Вырезка экрана">
          <a:extLst>
            <a:ext uri="{FF2B5EF4-FFF2-40B4-BE49-F238E27FC236}">
              <a16:creationId xmlns:a16="http://schemas.microsoft.com/office/drawing/2014/main" id="{9B813FF6-4D6A-C040-9062-30F3E1361F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/>
      </xdr:blipFill>
      <xdr:spPr bwMode="auto">
        <a:xfrm>
          <a:off x="4076700" y="22017364"/>
          <a:ext cx="1244600" cy="533562"/>
        </a:xfrm>
        <a:prstGeom prst="rect">
          <a:avLst/>
        </a:prstGeom>
      </xdr:spPr>
    </xdr:pic>
    <xdr:clientData/>
  </xdr:oneCellAnchor>
  <xdr:oneCellAnchor>
    <xdr:from>
      <xdr:col>3</xdr:col>
      <xdr:colOff>317501</xdr:colOff>
      <xdr:row>108</xdr:row>
      <xdr:rowOff>187799</xdr:rowOff>
    </xdr:from>
    <xdr:ext cx="1308100" cy="458652"/>
    <xdr:pic>
      <xdr:nvPicPr>
        <xdr:cNvPr id="58" name="Рисунок 57" descr="Вырезка экрана">
          <a:extLst>
            <a:ext uri="{FF2B5EF4-FFF2-40B4-BE49-F238E27FC236}">
              <a16:creationId xmlns:a16="http://schemas.microsoft.com/office/drawing/2014/main" id="{463D15F2-9897-574E-84BA-6419B4892E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/>
      </xdr:blipFill>
      <xdr:spPr bwMode="auto">
        <a:xfrm>
          <a:off x="4064001" y="22527099"/>
          <a:ext cx="1308100" cy="458652"/>
        </a:xfrm>
        <a:prstGeom prst="rect">
          <a:avLst/>
        </a:prstGeom>
      </xdr:spPr>
    </xdr:pic>
    <xdr:clientData/>
  </xdr:oneCellAnchor>
  <xdr:oneCellAnchor>
    <xdr:from>
      <xdr:col>3</xdr:col>
      <xdr:colOff>279401</xdr:colOff>
      <xdr:row>110</xdr:row>
      <xdr:rowOff>162496</xdr:rowOff>
    </xdr:from>
    <xdr:ext cx="1320800" cy="530250"/>
    <xdr:pic>
      <xdr:nvPicPr>
        <xdr:cNvPr id="59" name="Рисунок 58" descr="Вырезка экрана">
          <a:extLst>
            <a:ext uri="{FF2B5EF4-FFF2-40B4-BE49-F238E27FC236}">
              <a16:creationId xmlns:a16="http://schemas.microsoft.com/office/drawing/2014/main" id="{E290E81A-DE89-D84C-95E5-F7A4BE1C49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/>
      </xdr:blipFill>
      <xdr:spPr bwMode="auto">
        <a:xfrm>
          <a:off x="4025901" y="22908196"/>
          <a:ext cx="1320800" cy="530250"/>
        </a:xfrm>
        <a:prstGeom prst="rect">
          <a:avLst/>
        </a:prstGeom>
      </xdr:spPr>
    </xdr:pic>
    <xdr:clientData/>
  </xdr:oneCellAnchor>
  <xdr:oneCellAnchor>
    <xdr:from>
      <xdr:col>3</xdr:col>
      <xdr:colOff>317500</xdr:colOff>
      <xdr:row>113</xdr:row>
      <xdr:rowOff>7481</xdr:rowOff>
    </xdr:from>
    <xdr:ext cx="1308100" cy="521216"/>
    <xdr:pic>
      <xdr:nvPicPr>
        <xdr:cNvPr id="60" name="Рисунок 59" descr="Вырезка экрана">
          <a:extLst>
            <a:ext uri="{FF2B5EF4-FFF2-40B4-BE49-F238E27FC236}">
              <a16:creationId xmlns:a16="http://schemas.microsoft.com/office/drawing/2014/main" id="{26EC8420-6501-C54F-8112-5C700D80D5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/>
      </xdr:blipFill>
      <xdr:spPr bwMode="auto">
        <a:xfrm>
          <a:off x="4064000" y="23375481"/>
          <a:ext cx="1308100" cy="521216"/>
        </a:xfrm>
        <a:prstGeom prst="rect">
          <a:avLst/>
        </a:prstGeom>
      </xdr:spPr>
    </xdr:pic>
    <xdr:clientData/>
  </xdr:oneCellAnchor>
  <xdr:oneCellAnchor>
    <xdr:from>
      <xdr:col>3</xdr:col>
      <xdr:colOff>317501</xdr:colOff>
      <xdr:row>115</xdr:row>
      <xdr:rowOff>161156</xdr:rowOff>
    </xdr:from>
    <xdr:ext cx="1295400" cy="441600"/>
    <xdr:pic>
      <xdr:nvPicPr>
        <xdr:cNvPr id="61" name="Рисунок 60" descr="Вырезка экрана">
          <a:extLst>
            <a:ext uri="{FF2B5EF4-FFF2-40B4-BE49-F238E27FC236}">
              <a16:creationId xmlns:a16="http://schemas.microsoft.com/office/drawing/2014/main" id="{F24B0218-E127-A14E-B6DB-2C5C817F2D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/>
      </xdr:blipFill>
      <xdr:spPr bwMode="auto">
        <a:xfrm>
          <a:off x="4064001" y="23935556"/>
          <a:ext cx="1295400" cy="441600"/>
        </a:xfrm>
        <a:prstGeom prst="rect">
          <a:avLst/>
        </a:prstGeom>
      </xdr:spPr>
    </xdr:pic>
    <xdr:clientData/>
  </xdr:oneCellAnchor>
  <xdr:oneCellAnchor>
    <xdr:from>
      <xdr:col>3</xdr:col>
      <xdr:colOff>379457</xdr:colOff>
      <xdr:row>118</xdr:row>
      <xdr:rowOff>49648</xdr:rowOff>
    </xdr:from>
    <xdr:ext cx="1106443" cy="398744"/>
    <xdr:pic>
      <xdr:nvPicPr>
        <xdr:cNvPr id="62" name="Рисунок 61" descr="Вырезка экрана">
          <a:extLst>
            <a:ext uri="{FF2B5EF4-FFF2-40B4-BE49-F238E27FC236}">
              <a16:creationId xmlns:a16="http://schemas.microsoft.com/office/drawing/2014/main" id="{60BB32A8-145E-8148-B8FE-5F53C5167B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/>
      </xdr:blipFill>
      <xdr:spPr bwMode="auto">
        <a:xfrm>
          <a:off x="4125957" y="24446348"/>
          <a:ext cx="1106443" cy="398744"/>
        </a:xfrm>
        <a:prstGeom prst="rect">
          <a:avLst/>
        </a:prstGeom>
      </xdr:spPr>
    </xdr:pic>
    <xdr:clientData/>
  </xdr:oneCellAnchor>
  <xdr:oneCellAnchor>
    <xdr:from>
      <xdr:col>3</xdr:col>
      <xdr:colOff>368301</xdr:colOff>
      <xdr:row>121</xdr:row>
      <xdr:rowOff>48832</xdr:rowOff>
    </xdr:from>
    <xdr:ext cx="1130300" cy="441929"/>
    <xdr:pic>
      <xdr:nvPicPr>
        <xdr:cNvPr id="63" name="Рисунок 62" descr="Вырезка экрана">
          <a:extLst>
            <a:ext uri="{FF2B5EF4-FFF2-40B4-BE49-F238E27FC236}">
              <a16:creationId xmlns:a16="http://schemas.microsoft.com/office/drawing/2014/main" id="{68BDD18B-3840-104D-AB82-C9836AFC19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/>
      </xdr:blipFill>
      <xdr:spPr bwMode="auto">
        <a:xfrm>
          <a:off x="4114801" y="25055132"/>
          <a:ext cx="1130300" cy="441929"/>
        </a:xfrm>
        <a:prstGeom prst="rect">
          <a:avLst/>
        </a:prstGeom>
      </xdr:spPr>
    </xdr:pic>
    <xdr:clientData/>
  </xdr:oneCellAnchor>
  <xdr:oneCellAnchor>
    <xdr:from>
      <xdr:col>3</xdr:col>
      <xdr:colOff>203200</xdr:colOff>
      <xdr:row>124</xdr:row>
      <xdr:rowOff>25400</xdr:rowOff>
    </xdr:from>
    <xdr:ext cx="1513214" cy="498086"/>
    <xdr:pic>
      <xdr:nvPicPr>
        <xdr:cNvPr id="64" name="Рисунок 63" descr="Вырезка экрана">
          <a:extLst>
            <a:ext uri="{FF2B5EF4-FFF2-40B4-BE49-F238E27FC236}">
              <a16:creationId xmlns:a16="http://schemas.microsoft.com/office/drawing/2014/main" id="{16F65E00-6C22-F84B-A2E9-AC55801291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/>
      </xdr:blipFill>
      <xdr:spPr bwMode="auto">
        <a:xfrm>
          <a:off x="3949700" y="25654000"/>
          <a:ext cx="1513214" cy="498086"/>
        </a:xfrm>
        <a:prstGeom prst="rect">
          <a:avLst/>
        </a:prstGeom>
      </xdr:spPr>
    </xdr:pic>
    <xdr:clientData/>
  </xdr:oneCellAnchor>
  <xdr:oneCellAnchor>
    <xdr:from>
      <xdr:col>3</xdr:col>
      <xdr:colOff>254001</xdr:colOff>
      <xdr:row>126</xdr:row>
      <xdr:rowOff>27669</xdr:rowOff>
    </xdr:from>
    <xdr:ext cx="1346200" cy="471294"/>
    <xdr:pic>
      <xdr:nvPicPr>
        <xdr:cNvPr id="65" name="Рисунок 64" descr="Вырезка экрана">
          <a:extLst>
            <a:ext uri="{FF2B5EF4-FFF2-40B4-BE49-F238E27FC236}">
              <a16:creationId xmlns:a16="http://schemas.microsoft.com/office/drawing/2014/main" id="{B116AFBE-1ED8-8240-8F83-DFBC1C619A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/>
      </xdr:blipFill>
      <xdr:spPr bwMode="auto">
        <a:xfrm>
          <a:off x="4000501" y="26062669"/>
          <a:ext cx="1346200" cy="471294"/>
        </a:xfrm>
        <a:prstGeom prst="rect">
          <a:avLst/>
        </a:prstGeom>
      </xdr:spPr>
    </xdr:pic>
    <xdr:clientData/>
  </xdr:oneCellAnchor>
  <xdr:oneCellAnchor>
    <xdr:from>
      <xdr:col>3</xdr:col>
      <xdr:colOff>266700</xdr:colOff>
      <xdr:row>128</xdr:row>
      <xdr:rowOff>38100</xdr:rowOff>
    </xdr:from>
    <xdr:ext cx="1307413" cy="572840"/>
    <xdr:pic>
      <xdr:nvPicPr>
        <xdr:cNvPr id="66" name="Рисунок 65" descr="Вырезка экрана">
          <a:extLst>
            <a:ext uri="{FF2B5EF4-FFF2-40B4-BE49-F238E27FC236}">
              <a16:creationId xmlns:a16="http://schemas.microsoft.com/office/drawing/2014/main" id="{569D4E4D-1C63-F94A-87BE-177A8C8B1C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/>
      </xdr:blipFill>
      <xdr:spPr bwMode="auto">
        <a:xfrm>
          <a:off x="4013200" y="26479500"/>
          <a:ext cx="1307413" cy="572840"/>
        </a:xfrm>
        <a:prstGeom prst="rect">
          <a:avLst/>
        </a:prstGeom>
      </xdr:spPr>
    </xdr:pic>
    <xdr:clientData/>
  </xdr:oneCellAnchor>
  <xdr:oneCellAnchor>
    <xdr:from>
      <xdr:col>3</xdr:col>
      <xdr:colOff>330200</xdr:colOff>
      <xdr:row>130</xdr:row>
      <xdr:rowOff>84464</xdr:rowOff>
    </xdr:from>
    <xdr:ext cx="1244600" cy="533562"/>
    <xdr:pic>
      <xdr:nvPicPr>
        <xdr:cNvPr id="67" name="Рисунок 66" descr="Вырезка экрана">
          <a:extLst>
            <a:ext uri="{FF2B5EF4-FFF2-40B4-BE49-F238E27FC236}">
              <a16:creationId xmlns:a16="http://schemas.microsoft.com/office/drawing/2014/main" id="{5D0698E0-3044-224A-989A-8D3BCF4679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/>
      </xdr:blipFill>
      <xdr:spPr bwMode="auto">
        <a:xfrm>
          <a:off x="4076700" y="26944964"/>
          <a:ext cx="1244600" cy="533562"/>
        </a:xfrm>
        <a:prstGeom prst="rect">
          <a:avLst/>
        </a:prstGeom>
      </xdr:spPr>
    </xdr:pic>
    <xdr:clientData/>
  </xdr:oneCellAnchor>
  <xdr:oneCellAnchor>
    <xdr:from>
      <xdr:col>3</xdr:col>
      <xdr:colOff>317501</xdr:colOff>
      <xdr:row>132</xdr:row>
      <xdr:rowOff>187799</xdr:rowOff>
    </xdr:from>
    <xdr:ext cx="1308100" cy="458652"/>
    <xdr:pic>
      <xdr:nvPicPr>
        <xdr:cNvPr id="68" name="Рисунок 67" descr="Вырезка экрана">
          <a:extLst>
            <a:ext uri="{FF2B5EF4-FFF2-40B4-BE49-F238E27FC236}">
              <a16:creationId xmlns:a16="http://schemas.microsoft.com/office/drawing/2014/main" id="{206BABD3-F713-0F4B-915B-2EEF49C883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/>
      </xdr:blipFill>
      <xdr:spPr bwMode="auto">
        <a:xfrm>
          <a:off x="4064001" y="27454699"/>
          <a:ext cx="1308100" cy="458652"/>
        </a:xfrm>
        <a:prstGeom prst="rect">
          <a:avLst/>
        </a:prstGeom>
      </xdr:spPr>
    </xdr:pic>
    <xdr:clientData/>
  </xdr:oneCellAnchor>
  <xdr:oneCellAnchor>
    <xdr:from>
      <xdr:col>3</xdr:col>
      <xdr:colOff>279401</xdr:colOff>
      <xdr:row>134</xdr:row>
      <xdr:rowOff>162496</xdr:rowOff>
    </xdr:from>
    <xdr:ext cx="1320800" cy="530250"/>
    <xdr:pic>
      <xdr:nvPicPr>
        <xdr:cNvPr id="69" name="Рисунок 68" descr="Вырезка экрана">
          <a:extLst>
            <a:ext uri="{FF2B5EF4-FFF2-40B4-BE49-F238E27FC236}">
              <a16:creationId xmlns:a16="http://schemas.microsoft.com/office/drawing/2014/main" id="{F90EEE6B-81A9-A543-9788-D6F27F371E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/>
      </xdr:blipFill>
      <xdr:spPr bwMode="auto">
        <a:xfrm>
          <a:off x="4025901" y="27835796"/>
          <a:ext cx="1320800" cy="530250"/>
        </a:xfrm>
        <a:prstGeom prst="rect">
          <a:avLst/>
        </a:prstGeom>
      </xdr:spPr>
    </xdr:pic>
    <xdr:clientData/>
  </xdr:oneCellAnchor>
  <xdr:oneCellAnchor>
    <xdr:from>
      <xdr:col>3</xdr:col>
      <xdr:colOff>317500</xdr:colOff>
      <xdr:row>137</xdr:row>
      <xdr:rowOff>7481</xdr:rowOff>
    </xdr:from>
    <xdr:ext cx="1308100" cy="521216"/>
    <xdr:pic>
      <xdr:nvPicPr>
        <xdr:cNvPr id="70" name="Рисунок 69" descr="Вырезка экрана">
          <a:extLst>
            <a:ext uri="{FF2B5EF4-FFF2-40B4-BE49-F238E27FC236}">
              <a16:creationId xmlns:a16="http://schemas.microsoft.com/office/drawing/2014/main" id="{E7585777-3FA4-CB48-89E5-CCAF4D5E09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/>
      </xdr:blipFill>
      <xdr:spPr bwMode="auto">
        <a:xfrm>
          <a:off x="4064000" y="28303081"/>
          <a:ext cx="1308100" cy="521216"/>
        </a:xfrm>
        <a:prstGeom prst="rect">
          <a:avLst/>
        </a:prstGeom>
      </xdr:spPr>
    </xdr:pic>
    <xdr:clientData/>
  </xdr:oneCellAnchor>
  <xdr:oneCellAnchor>
    <xdr:from>
      <xdr:col>3</xdr:col>
      <xdr:colOff>317501</xdr:colOff>
      <xdr:row>139</xdr:row>
      <xdr:rowOff>161156</xdr:rowOff>
    </xdr:from>
    <xdr:ext cx="1295400" cy="441600"/>
    <xdr:pic>
      <xdr:nvPicPr>
        <xdr:cNvPr id="71" name="Рисунок 70" descr="Вырезка экрана">
          <a:extLst>
            <a:ext uri="{FF2B5EF4-FFF2-40B4-BE49-F238E27FC236}">
              <a16:creationId xmlns:a16="http://schemas.microsoft.com/office/drawing/2014/main" id="{14691424-1BE3-F24A-A8DA-0C10F4292B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/>
      </xdr:blipFill>
      <xdr:spPr bwMode="auto">
        <a:xfrm>
          <a:off x="4064001" y="28863156"/>
          <a:ext cx="1295400" cy="441600"/>
        </a:xfrm>
        <a:prstGeom prst="rect">
          <a:avLst/>
        </a:prstGeom>
      </xdr:spPr>
    </xdr:pic>
    <xdr:clientData/>
  </xdr:oneCellAnchor>
  <xdr:oneCellAnchor>
    <xdr:from>
      <xdr:col>3</xdr:col>
      <xdr:colOff>379457</xdr:colOff>
      <xdr:row>142</xdr:row>
      <xdr:rowOff>49648</xdr:rowOff>
    </xdr:from>
    <xdr:ext cx="1106443" cy="398744"/>
    <xdr:pic>
      <xdr:nvPicPr>
        <xdr:cNvPr id="72" name="Рисунок 71" descr="Вырезка экрана">
          <a:extLst>
            <a:ext uri="{FF2B5EF4-FFF2-40B4-BE49-F238E27FC236}">
              <a16:creationId xmlns:a16="http://schemas.microsoft.com/office/drawing/2014/main" id="{68617775-2ABC-0240-B479-D2CB1DA81B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/>
      </xdr:blipFill>
      <xdr:spPr bwMode="auto">
        <a:xfrm>
          <a:off x="4125957" y="29373948"/>
          <a:ext cx="1106443" cy="398744"/>
        </a:xfrm>
        <a:prstGeom prst="rect">
          <a:avLst/>
        </a:prstGeom>
      </xdr:spPr>
    </xdr:pic>
    <xdr:clientData/>
  </xdr:oneCellAnchor>
  <xdr:oneCellAnchor>
    <xdr:from>
      <xdr:col>3</xdr:col>
      <xdr:colOff>368301</xdr:colOff>
      <xdr:row>145</xdr:row>
      <xdr:rowOff>48832</xdr:rowOff>
    </xdr:from>
    <xdr:ext cx="1130300" cy="441929"/>
    <xdr:pic>
      <xdr:nvPicPr>
        <xdr:cNvPr id="73" name="Рисунок 72" descr="Вырезка экрана">
          <a:extLst>
            <a:ext uri="{FF2B5EF4-FFF2-40B4-BE49-F238E27FC236}">
              <a16:creationId xmlns:a16="http://schemas.microsoft.com/office/drawing/2014/main" id="{C4BEC159-C0A5-2048-9C10-044699474B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/>
      </xdr:blipFill>
      <xdr:spPr bwMode="auto">
        <a:xfrm>
          <a:off x="4114801" y="29982732"/>
          <a:ext cx="1130300" cy="441929"/>
        </a:xfrm>
        <a:prstGeom prst="rect">
          <a:avLst/>
        </a:prstGeom>
      </xdr:spPr>
    </xdr:pic>
    <xdr:clientData/>
  </xdr:oneCellAnchor>
  <xdr:oneCellAnchor>
    <xdr:from>
      <xdr:col>3</xdr:col>
      <xdr:colOff>203200</xdr:colOff>
      <xdr:row>183</xdr:row>
      <xdr:rowOff>160900</xdr:rowOff>
    </xdr:from>
    <xdr:ext cx="596900" cy="377163"/>
    <xdr:pic>
      <xdr:nvPicPr>
        <xdr:cNvPr id="74" name="Рисунок 73" descr="Вырезка экрана">
          <a:extLst>
            <a:ext uri="{FF2B5EF4-FFF2-40B4-BE49-F238E27FC236}">
              <a16:creationId xmlns:a16="http://schemas.microsoft.com/office/drawing/2014/main" id="{6790327A-589D-5D47-AEFE-840192AFC4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3949700" y="37994200"/>
          <a:ext cx="596900" cy="377163"/>
        </a:xfrm>
        <a:prstGeom prst="rect">
          <a:avLst/>
        </a:prstGeom>
      </xdr:spPr>
    </xdr:pic>
    <xdr:clientData/>
  </xdr:oneCellAnchor>
  <xdr:oneCellAnchor>
    <xdr:from>
      <xdr:col>3</xdr:col>
      <xdr:colOff>1206500</xdr:colOff>
      <xdr:row>183</xdr:row>
      <xdr:rowOff>107250</xdr:rowOff>
    </xdr:from>
    <xdr:ext cx="389600" cy="560138"/>
    <xdr:pic>
      <xdr:nvPicPr>
        <xdr:cNvPr id="75" name="Рисунок 74" descr="Вырезка экрана">
          <a:extLst>
            <a:ext uri="{FF2B5EF4-FFF2-40B4-BE49-F238E27FC236}">
              <a16:creationId xmlns:a16="http://schemas.microsoft.com/office/drawing/2014/main" id="{9B0F2B7D-659E-7443-82D8-9A20DC2467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4953000" y="37940550"/>
          <a:ext cx="389600" cy="560138"/>
        </a:xfrm>
        <a:prstGeom prst="rect">
          <a:avLst/>
        </a:prstGeom>
      </xdr:spPr>
    </xdr:pic>
    <xdr:clientData/>
  </xdr:oneCellAnchor>
  <xdr:oneCellAnchor>
    <xdr:from>
      <xdr:col>3</xdr:col>
      <xdr:colOff>177800</xdr:colOff>
      <xdr:row>187</xdr:row>
      <xdr:rowOff>12700</xdr:rowOff>
    </xdr:from>
    <xdr:ext cx="635774" cy="567138"/>
    <xdr:pic>
      <xdr:nvPicPr>
        <xdr:cNvPr id="76" name="Рисунок 75" descr="Вырезка экрана">
          <a:extLst>
            <a:ext uri="{FF2B5EF4-FFF2-40B4-BE49-F238E27FC236}">
              <a16:creationId xmlns:a16="http://schemas.microsoft.com/office/drawing/2014/main" id="{9A1A1D7F-3244-2647-B47C-1D274F8A62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3924300" y="38658800"/>
          <a:ext cx="635774" cy="567138"/>
        </a:xfrm>
        <a:prstGeom prst="rect">
          <a:avLst/>
        </a:prstGeom>
      </xdr:spPr>
    </xdr:pic>
    <xdr:clientData/>
  </xdr:oneCellAnchor>
  <xdr:oneCellAnchor>
    <xdr:from>
      <xdr:col>3</xdr:col>
      <xdr:colOff>1016000</xdr:colOff>
      <xdr:row>186</xdr:row>
      <xdr:rowOff>176333</xdr:rowOff>
    </xdr:from>
    <xdr:ext cx="754939" cy="685896"/>
    <xdr:pic>
      <xdr:nvPicPr>
        <xdr:cNvPr id="77" name="Рисунок 76" descr="Вырезка экрана">
          <a:extLst>
            <a:ext uri="{FF2B5EF4-FFF2-40B4-BE49-F238E27FC236}">
              <a16:creationId xmlns:a16="http://schemas.microsoft.com/office/drawing/2014/main" id="{8D86941E-F29A-994F-8150-A26DEC5D36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/>
      </xdr:blipFill>
      <xdr:spPr bwMode="auto">
        <a:xfrm>
          <a:off x="4762500" y="38619233"/>
          <a:ext cx="754939" cy="685896"/>
        </a:xfrm>
        <a:prstGeom prst="rect">
          <a:avLst/>
        </a:prstGeom>
      </xdr:spPr>
    </xdr:pic>
    <xdr:clientData/>
  </xdr:oneCellAnchor>
  <xdr:oneCellAnchor>
    <xdr:from>
      <xdr:col>3</xdr:col>
      <xdr:colOff>203200</xdr:colOff>
      <xdr:row>193</xdr:row>
      <xdr:rowOff>160900</xdr:rowOff>
    </xdr:from>
    <xdr:ext cx="596900" cy="377163"/>
    <xdr:pic>
      <xdr:nvPicPr>
        <xdr:cNvPr id="78" name="Рисунок 77" descr="Вырезка экрана">
          <a:extLst>
            <a:ext uri="{FF2B5EF4-FFF2-40B4-BE49-F238E27FC236}">
              <a16:creationId xmlns:a16="http://schemas.microsoft.com/office/drawing/2014/main" id="{2CF342A5-2505-BF4D-A7F1-7BE998DDC8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3949700" y="40038900"/>
          <a:ext cx="596900" cy="377163"/>
        </a:xfrm>
        <a:prstGeom prst="rect">
          <a:avLst/>
        </a:prstGeom>
      </xdr:spPr>
    </xdr:pic>
    <xdr:clientData/>
  </xdr:oneCellAnchor>
  <xdr:oneCellAnchor>
    <xdr:from>
      <xdr:col>3</xdr:col>
      <xdr:colOff>1206500</xdr:colOff>
      <xdr:row>193</xdr:row>
      <xdr:rowOff>107250</xdr:rowOff>
    </xdr:from>
    <xdr:ext cx="389600" cy="560138"/>
    <xdr:pic>
      <xdr:nvPicPr>
        <xdr:cNvPr id="79" name="Рисунок 78" descr="Вырезка экрана">
          <a:extLst>
            <a:ext uri="{FF2B5EF4-FFF2-40B4-BE49-F238E27FC236}">
              <a16:creationId xmlns:a16="http://schemas.microsoft.com/office/drawing/2014/main" id="{FCDAC5A3-848B-3F4E-9DBC-7D90337F96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4953000" y="39985250"/>
          <a:ext cx="389600" cy="560138"/>
        </a:xfrm>
        <a:prstGeom prst="rect">
          <a:avLst/>
        </a:prstGeom>
      </xdr:spPr>
    </xdr:pic>
    <xdr:clientData/>
  </xdr:oneCellAnchor>
  <xdr:oneCellAnchor>
    <xdr:from>
      <xdr:col>3</xdr:col>
      <xdr:colOff>177800</xdr:colOff>
      <xdr:row>197</xdr:row>
      <xdr:rowOff>12700</xdr:rowOff>
    </xdr:from>
    <xdr:ext cx="635774" cy="567138"/>
    <xdr:pic>
      <xdr:nvPicPr>
        <xdr:cNvPr id="80" name="Рисунок 79" descr="Вырезка экрана">
          <a:extLst>
            <a:ext uri="{FF2B5EF4-FFF2-40B4-BE49-F238E27FC236}">
              <a16:creationId xmlns:a16="http://schemas.microsoft.com/office/drawing/2014/main" id="{7A91928D-B836-3048-A037-2A8D168D82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3924300" y="40703500"/>
          <a:ext cx="635774" cy="567138"/>
        </a:xfrm>
        <a:prstGeom prst="rect">
          <a:avLst/>
        </a:prstGeom>
      </xdr:spPr>
    </xdr:pic>
    <xdr:clientData/>
  </xdr:oneCellAnchor>
  <xdr:oneCellAnchor>
    <xdr:from>
      <xdr:col>3</xdr:col>
      <xdr:colOff>1016000</xdr:colOff>
      <xdr:row>196</xdr:row>
      <xdr:rowOff>176333</xdr:rowOff>
    </xdr:from>
    <xdr:ext cx="754939" cy="685896"/>
    <xdr:pic>
      <xdr:nvPicPr>
        <xdr:cNvPr id="81" name="Рисунок 80" descr="Вырезка экрана">
          <a:extLst>
            <a:ext uri="{FF2B5EF4-FFF2-40B4-BE49-F238E27FC236}">
              <a16:creationId xmlns:a16="http://schemas.microsoft.com/office/drawing/2014/main" id="{1DEDDA14-108D-0645-9C88-617813077D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/>
      </xdr:blipFill>
      <xdr:spPr bwMode="auto">
        <a:xfrm>
          <a:off x="4762500" y="40663933"/>
          <a:ext cx="754939" cy="685896"/>
        </a:xfrm>
        <a:prstGeom prst="rect">
          <a:avLst/>
        </a:prstGeom>
      </xdr:spPr>
    </xdr:pic>
    <xdr:clientData/>
  </xdr:one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06E9E6-E5C2-744A-9969-4353C3475E55}">
  <sheetPr>
    <tabColor theme="5"/>
    <pageSetUpPr fitToPage="1"/>
  </sheetPr>
  <dimension ref="A1:AC267"/>
  <sheetViews>
    <sheetView tabSelected="1" zoomScale="91" zoomScaleNormal="91" workbookViewId="0">
      <selection activeCell="W13" sqref="W13"/>
    </sheetView>
  </sheetViews>
  <sheetFormatPr baseColWidth="10" defaultRowHeight="16" x14ac:dyDescent="0.2"/>
  <cols>
    <col min="1" max="1" width="10.83203125" style="7"/>
    <col min="2" max="2" width="23" style="3" bestFit="1" customWidth="1"/>
    <col min="3" max="3" width="15.33203125" style="3" bestFit="1" customWidth="1"/>
    <col min="4" max="4" width="25.6640625" style="3" bestFit="1" customWidth="1"/>
    <col min="5" max="5" width="21.33203125" style="4" bestFit="1" customWidth="1"/>
    <col min="6" max="6" width="20.5" style="4" bestFit="1" customWidth="1"/>
    <col min="7" max="7" width="18.5" style="4" bestFit="1" customWidth="1"/>
    <col min="8" max="8" width="16.83203125" style="26" customWidth="1"/>
    <col min="9" max="9" width="18.5" style="844" customWidth="1"/>
    <col min="10" max="10" width="17.83203125" style="26" customWidth="1"/>
    <col min="11" max="11" width="16.83203125" style="27" customWidth="1"/>
    <col min="12" max="12" width="18.5" style="27" customWidth="1"/>
    <col min="13" max="13" width="14.1640625" style="27" customWidth="1"/>
    <col min="14" max="14" width="16.83203125" style="3" customWidth="1"/>
    <col min="15" max="15" width="18.5" style="3" customWidth="1"/>
    <col min="16" max="16" width="19.33203125" style="3" customWidth="1"/>
    <col min="17" max="17" width="16.83203125" style="3" customWidth="1"/>
    <col min="18" max="18" width="18.5" style="3" customWidth="1"/>
    <col min="19" max="19" width="13" style="3" customWidth="1"/>
    <col min="20" max="20" width="16.33203125" style="3" bestFit="1" customWidth="1"/>
    <col min="21" max="21" width="17.6640625" style="3" bestFit="1" customWidth="1"/>
    <col min="22" max="22" width="21.1640625" style="3" customWidth="1"/>
    <col min="23" max="23" width="10.83203125" style="845"/>
    <col min="24" max="24" width="10.83203125" style="846"/>
    <col min="25" max="29" width="10.83203125" style="7"/>
    <col min="30" max="16384" width="10.83203125" style="3"/>
  </cols>
  <sheetData>
    <row r="1" spans="1:29" ht="17" thickBot="1" x14ac:dyDescent="0.25">
      <c r="A1" s="1011" t="s">
        <v>100</v>
      </c>
      <c r="B1" s="1011"/>
      <c r="C1" s="1011"/>
      <c r="D1" s="1011"/>
      <c r="E1" s="1011"/>
      <c r="F1" s="1011"/>
      <c r="G1" s="1011"/>
      <c r="H1" s="1011"/>
      <c r="I1" s="1011"/>
      <c r="J1" s="1011"/>
      <c r="K1" s="1011"/>
      <c r="L1" s="1011"/>
      <c r="M1" s="1012"/>
      <c r="N1" s="982" t="s">
        <v>93</v>
      </c>
      <c r="O1" s="983"/>
      <c r="P1" s="983"/>
      <c r="Q1" s="983"/>
      <c r="R1" s="983"/>
      <c r="S1" s="983"/>
      <c r="T1" s="983"/>
      <c r="U1" s="983"/>
      <c r="V1" s="984"/>
    </row>
    <row r="2" spans="1:29" ht="17" thickBot="1" x14ac:dyDescent="0.25">
      <c r="A2" s="859" t="s">
        <v>99</v>
      </c>
      <c r="B2" s="859"/>
      <c r="C2" s="859"/>
      <c r="D2" s="859"/>
      <c r="H2" s="1001" t="s">
        <v>95</v>
      </c>
      <c r="I2" s="1002"/>
      <c r="J2" s="1003"/>
      <c r="K2" s="1001" t="s">
        <v>96</v>
      </c>
      <c r="L2" s="1002"/>
      <c r="M2" s="1003"/>
      <c r="N2" s="1004" t="s">
        <v>97</v>
      </c>
      <c r="O2" s="1005"/>
      <c r="P2" s="1006"/>
      <c r="Q2" s="1007" t="s">
        <v>94</v>
      </c>
      <c r="R2" s="1005"/>
      <c r="S2" s="1006"/>
      <c r="T2" s="1008" t="s">
        <v>98</v>
      </c>
      <c r="U2" s="1009"/>
      <c r="V2" s="1010"/>
    </row>
    <row r="3" spans="1:29" ht="16" customHeight="1" x14ac:dyDescent="0.2">
      <c r="A3" s="940" t="s">
        <v>18</v>
      </c>
      <c r="B3" s="941"/>
      <c r="C3" s="941"/>
      <c r="D3" s="941"/>
      <c r="E3" s="941"/>
      <c r="F3" s="941"/>
      <c r="G3" s="942"/>
      <c r="H3" s="878" t="s">
        <v>86</v>
      </c>
      <c r="I3" s="879"/>
      <c r="J3" s="880"/>
      <c r="K3" s="884" t="s">
        <v>87</v>
      </c>
      <c r="L3" s="885"/>
      <c r="M3" s="886"/>
      <c r="N3" s="890" t="s">
        <v>85</v>
      </c>
      <c r="O3" s="891"/>
      <c r="P3" s="892"/>
      <c r="Q3" s="863" t="s">
        <v>89</v>
      </c>
      <c r="R3" s="864"/>
      <c r="S3" s="865"/>
      <c r="T3" s="962" t="s">
        <v>92</v>
      </c>
      <c r="U3" s="963"/>
      <c r="V3" s="964"/>
    </row>
    <row r="4" spans="1:29" ht="20" customHeight="1" thickBot="1" x14ac:dyDescent="0.3">
      <c r="A4" s="943"/>
      <c r="B4" s="944"/>
      <c r="C4" s="944"/>
      <c r="D4" s="944"/>
      <c r="E4" s="944"/>
      <c r="F4" s="944"/>
      <c r="G4" s="945"/>
      <c r="H4" s="881" t="s">
        <v>9</v>
      </c>
      <c r="I4" s="882"/>
      <c r="J4" s="883"/>
      <c r="K4" s="887" t="s">
        <v>9</v>
      </c>
      <c r="L4" s="888"/>
      <c r="M4" s="889"/>
      <c r="N4" s="893" t="s">
        <v>9</v>
      </c>
      <c r="O4" s="894"/>
      <c r="P4" s="895"/>
      <c r="Q4" s="866" t="s">
        <v>9</v>
      </c>
      <c r="R4" s="867"/>
      <c r="S4" s="868"/>
      <c r="T4" s="965" t="s">
        <v>9</v>
      </c>
      <c r="U4" s="966"/>
      <c r="V4" s="967"/>
    </row>
    <row r="5" spans="1:29" s="2" customFormat="1" ht="20" thickBot="1" x14ac:dyDescent="0.3">
      <c r="A5" s="670" t="s">
        <v>0</v>
      </c>
      <c r="B5" s="13" t="s">
        <v>1</v>
      </c>
      <c r="C5" s="14" t="s">
        <v>2</v>
      </c>
      <c r="D5" s="14" t="s">
        <v>3</v>
      </c>
      <c r="E5" s="15" t="s">
        <v>4</v>
      </c>
      <c r="F5" s="15" t="s">
        <v>5</v>
      </c>
      <c r="G5" s="16" t="s">
        <v>6</v>
      </c>
      <c r="H5" s="671" t="s">
        <v>10</v>
      </c>
      <c r="I5" s="850" t="s">
        <v>11</v>
      </c>
      <c r="J5" s="673" t="s">
        <v>12</v>
      </c>
      <c r="K5" s="28" t="s">
        <v>10</v>
      </c>
      <c r="L5" s="29" t="s">
        <v>11</v>
      </c>
      <c r="M5" s="30" t="s">
        <v>12</v>
      </c>
      <c r="N5" s="726" t="s">
        <v>10</v>
      </c>
      <c r="O5" s="727" t="s">
        <v>11</v>
      </c>
      <c r="P5" s="728"/>
      <c r="Q5" s="28" t="s">
        <v>10</v>
      </c>
      <c r="R5" s="29" t="s">
        <v>11</v>
      </c>
      <c r="S5" s="30" t="s">
        <v>12</v>
      </c>
      <c r="T5" s="726" t="s">
        <v>10</v>
      </c>
      <c r="U5" s="727" t="s">
        <v>11</v>
      </c>
      <c r="V5" s="728" t="s">
        <v>12</v>
      </c>
      <c r="W5" s="847"/>
      <c r="X5" s="937" t="s">
        <v>78</v>
      </c>
      <c r="Y5" s="938"/>
      <c r="Z5" s="938"/>
      <c r="AA5" s="938"/>
      <c r="AB5" s="938"/>
      <c r="AC5" s="939"/>
    </row>
    <row r="6" spans="1:29" ht="17" thickBot="1" x14ac:dyDescent="0.25">
      <c r="A6" s="657">
        <v>1</v>
      </c>
      <c r="B6" s="870" t="s">
        <v>7</v>
      </c>
      <c r="C6" s="12"/>
      <c r="D6" s="875"/>
      <c r="E6" s="658">
        <v>20</v>
      </c>
      <c r="F6" s="658">
        <v>75</v>
      </c>
      <c r="G6" s="659" t="s">
        <v>8</v>
      </c>
      <c r="H6" s="34">
        <f>I6*1.25</f>
        <v>250000</v>
      </c>
      <c r="I6" s="736">
        <v>200000</v>
      </c>
      <c r="J6" s="700">
        <f t="shared" ref="J6:J30" si="0">I6/1.1</f>
        <v>181818.18181818179</v>
      </c>
      <c r="K6" s="40">
        <f>H6/1.1</f>
        <v>227272.72727272726</v>
      </c>
      <c r="L6" s="705">
        <f t="shared" ref="L6:M6" si="1">I6/1.1</f>
        <v>181818.18181818179</v>
      </c>
      <c r="M6" s="714">
        <f t="shared" si="1"/>
        <v>165289.25619834708</v>
      </c>
      <c r="N6" s="737">
        <f t="shared" ref="N6:O6" si="2">H6/1.5</f>
        <v>166666.66666666666</v>
      </c>
      <c r="O6" s="695">
        <f t="shared" si="2"/>
        <v>133333.33333333334</v>
      </c>
      <c r="P6" s="718">
        <f>J6/1.5</f>
        <v>121212.1212121212</v>
      </c>
      <c r="Q6" s="738">
        <f>H6/1.3</f>
        <v>192307.69230769231</v>
      </c>
      <c r="R6" s="739">
        <f t="shared" ref="R6:S21" si="3">I6/1.3</f>
        <v>153846.15384615384</v>
      </c>
      <c r="S6" s="968">
        <f t="shared" si="3"/>
        <v>139860.13986013984</v>
      </c>
      <c r="T6" s="974">
        <f>H6/1.2</f>
        <v>208333.33333333334</v>
      </c>
      <c r="U6" s="975">
        <f t="shared" ref="U6:V6" si="4">I6/1.2</f>
        <v>166666.66666666669</v>
      </c>
      <c r="V6" s="976">
        <f t="shared" si="4"/>
        <v>151515.15151515149</v>
      </c>
      <c r="X6" s="848" t="s">
        <v>79</v>
      </c>
      <c r="Y6" s="443" t="s">
        <v>80</v>
      </c>
      <c r="Z6" s="443" t="s">
        <v>81</v>
      </c>
      <c r="AA6" s="443" t="s">
        <v>82</v>
      </c>
      <c r="AB6" s="443" t="s">
        <v>83</v>
      </c>
      <c r="AC6" s="444" t="s">
        <v>84</v>
      </c>
    </row>
    <row r="7" spans="1:29" ht="20" thickBot="1" x14ac:dyDescent="0.3">
      <c r="A7" s="149">
        <f>A6+1</f>
        <v>2</v>
      </c>
      <c r="B7" s="870"/>
      <c r="C7" s="153"/>
      <c r="D7" s="875"/>
      <c r="E7" s="154">
        <v>20</v>
      </c>
      <c r="F7" s="154">
        <v>80</v>
      </c>
      <c r="G7" s="155" t="s">
        <v>8</v>
      </c>
      <c r="H7" s="38">
        <f t="shared" ref="H7:H70" si="5">I7*1.25</f>
        <v>250000</v>
      </c>
      <c r="I7" s="741">
        <v>200000</v>
      </c>
      <c r="J7" s="701">
        <f t="shared" si="0"/>
        <v>181818.18181818179</v>
      </c>
      <c r="K7" s="710">
        <f t="shared" ref="K7:K29" si="6">H7/1.1</f>
        <v>227272.72727272726</v>
      </c>
      <c r="L7" s="711">
        <f t="shared" ref="L7:L29" si="7">I7/1.1</f>
        <v>181818.18181818179</v>
      </c>
      <c r="M7" s="742">
        <f t="shared" ref="M7:M29" si="8">J7/1.1</f>
        <v>165289.25619834708</v>
      </c>
      <c r="N7" s="743">
        <f t="shared" ref="N7:N11" si="9">H7/1.5</f>
        <v>166666.66666666666</v>
      </c>
      <c r="O7" s="744">
        <f t="shared" ref="O7:O11" si="10">I7/1.5</f>
        <v>133333.33333333334</v>
      </c>
      <c r="P7" s="745">
        <f t="shared" ref="P7:P11" si="11">J7/1.5</f>
        <v>121212.1212121212</v>
      </c>
      <c r="Q7" s="746">
        <f t="shared" ref="Q7:Q29" si="12">H7/1.3</f>
        <v>192307.69230769231</v>
      </c>
      <c r="R7" s="747">
        <f t="shared" si="3"/>
        <v>153846.15384615384</v>
      </c>
      <c r="S7" s="969">
        <f t="shared" si="3"/>
        <v>139860.13986013984</v>
      </c>
      <c r="T7" s="977">
        <f t="shared" ref="T7:T70" si="13">H7/1.2</f>
        <v>208333.33333333334</v>
      </c>
      <c r="U7" s="973">
        <f t="shared" ref="U7:U70" si="14">I7/1.2</f>
        <v>166666.66666666669</v>
      </c>
      <c r="V7" s="978">
        <f t="shared" ref="V7:V70" si="15">J7/1.2</f>
        <v>151515.15151515149</v>
      </c>
      <c r="X7" s="849"/>
      <c r="Y7" s="439"/>
      <c r="Z7" s="439"/>
      <c r="AA7" s="440"/>
      <c r="AB7" s="441">
        <f>AC7*50</f>
        <v>0</v>
      </c>
      <c r="AC7" s="442">
        <f>X7*Y7*Z7/1000000000*AA7</f>
        <v>0</v>
      </c>
    </row>
    <row r="8" spans="1:29" x14ac:dyDescent="0.2">
      <c r="A8" s="149">
        <f t="shared" ref="A8:A71" si="16">A7+1</f>
        <v>3</v>
      </c>
      <c r="B8" s="870"/>
      <c r="C8" s="153"/>
      <c r="D8" s="875"/>
      <c r="E8" s="154">
        <v>20</v>
      </c>
      <c r="F8" s="154">
        <v>90</v>
      </c>
      <c r="G8" s="155" t="s">
        <v>8</v>
      </c>
      <c r="H8" s="38">
        <f t="shared" si="5"/>
        <v>275000</v>
      </c>
      <c r="I8" s="741">
        <v>220000</v>
      </c>
      <c r="J8" s="701">
        <f t="shared" si="0"/>
        <v>199999.99999999997</v>
      </c>
      <c r="K8" s="710">
        <f t="shared" si="6"/>
        <v>249999.99999999997</v>
      </c>
      <c r="L8" s="711">
        <f t="shared" si="7"/>
        <v>199999.99999999997</v>
      </c>
      <c r="M8" s="742">
        <f t="shared" si="8"/>
        <v>181818.18181818177</v>
      </c>
      <c r="N8" s="743">
        <f t="shared" si="9"/>
        <v>183333.33333333334</v>
      </c>
      <c r="O8" s="744">
        <f t="shared" si="10"/>
        <v>146666.66666666666</v>
      </c>
      <c r="P8" s="745">
        <f t="shared" si="11"/>
        <v>133333.33333333331</v>
      </c>
      <c r="Q8" s="746">
        <f t="shared" si="12"/>
        <v>211538.46153846153</v>
      </c>
      <c r="R8" s="747">
        <f t="shared" si="3"/>
        <v>169230.76923076922</v>
      </c>
      <c r="S8" s="969">
        <f t="shared" si="3"/>
        <v>153846.15384615381</v>
      </c>
      <c r="T8" s="977">
        <f t="shared" si="13"/>
        <v>229166.66666666669</v>
      </c>
      <c r="U8" s="973">
        <f t="shared" si="14"/>
        <v>183333.33333333334</v>
      </c>
      <c r="V8" s="978">
        <f t="shared" si="15"/>
        <v>166666.66666666666</v>
      </c>
    </row>
    <row r="9" spans="1:29" x14ac:dyDescent="0.2">
      <c r="A9" s="149">
        <f t="shared" si="16"/>
        <v>4</v>
      </c>
      <c r="B9" s="870"/>
      <c r="C9" s="153"/>
      <c r="D9" s="875"/>
      <c r="E9" s="154">
        <v>20</v>
      </c>
      <c r="F9" s="154">
        <f>F8+10</f>
        <v>100</v>
      </c>
      <c r="G9" s="155" t="s">
        <v>8</v>
      </c>
      <c r="H9" s="38">
        <f t="shared" si="5"/>
        <v>312500</v>
      </c>
      <c r="I9" s="741">
        <v>250000</v>
      </c>
      <c r="J9" s="701">
        <f t="shared" si="0"/>
        <v>227272.72727272726</v>
      </c>
      <c r="K9" s="710">
        <f t="shared" si="6"/>
        <v>284090.90909090906</v>
      </c>
      <c r="L9" s="711">
        <f t="shared" si="7"/>
        <v>227272.72727272726</v>
      </c>
      <c r="M9" s="742">
        <f t="shared" si="8"/>
        <v>206611.57024793385</v>
      </c>
      <c r="N9" s="743">
        <f t="shared" si="9"/>
        <v>208333.33333333334</v>
      </c>
      <c r="O9" s="744">
        <f t="shared" si="10"/>
        <v>166666.66666666666</v>
      </c>
      <c r="P9" s="745">
        <f t="shared" si="11"/>
        <v>151515.15151515152</v>
      </c>
      <c r="Q9" s="746">
        <f t="shared" si="12"/>
        <v>240384.61538461538</v>
      </c>
      <c r="R9" s="747">
        <f t="shared" si="3"/>
        <v>192307.69230769231</v>
      </c>
      <c r="S9" s="969">
        <f t="shared" si="3"/>
        <v>174825.17482517482</v>
      </c>
      <c r="T9" s="977">
        <f t="shared" si="13"/>
        <v>260416.66666666669</v>
      </c>
      <c r="U9" s="973">
        <f t="shared" si="14"/>
        <v>208333.33333333334</v>
      </c>
      <c r="V9" s="978">
        <f t="shared" si="15"/>
        <v>189393.93939393939</v>
      </c>
    </row>
    <row r="10" spans="1:29" x14ac:dyDescent="0.2">
      <c r="A10" s="149">
        <f t="shared" si="16"/>
        <v>5</v>
      </c>
      <c r="B10" s="870"/>
      <c r="C10" s="153"/>
      <c r="D10" s="875"/>
      <c r="E10" s="154">
        <v>20</v>
      </c>
      <c r="F10" s="154">
        <f t="shared" ref="F10:F16" si="17">F9+10</f>
        <v>110</v>
      </c>
      <c r="G10" s="155" t="s">
        <v>8</v>
      </c>
      <c r="H10" s="38">
        <f t="shared" si="5"/>
        <v>325000</v>
      </c>
      <c r="I10" s="741">
        <v>260000</v>
      </c>
      <c r="J10" s="701">
        <f t="shared" si="0"/>
        <v>236363.63636363635</v>
      </c>
      <c r="K10" s="710">
        <f t="shared" si="6"/>
        <v>295454.54545454541</v>
      </c>
      <c r="L10" s="711">
        <f t="shared" si="7"/>
        <v>236363.63636363635</v>
      </c>
      <c r="M10" s="742">
        <f t="shared" si="8"/>
        <v>214876.03305785122</v>
      </c>
      <c r="N10" s="743">
        <f t="shared" si="9"/>
        <v>216666.66666666666</v>
      </c>
      <c r="O10" s="744">
        <f t="shared" si="10"/>
        <v>173333.33333333334</v>
      </c>
      <c r="P10" s="745">
        <f t="shared" si="11"/>
        <v>157575.75757575757</v>
      </c>
      <c r="Q10" s="746">
        <f t="shared" si="12"/>
        <v>250000</v>
      </c>
      <c r="R10" s="747">
        <f t="shared" si="3"/>
        <v>200000</v>
      </c>
      <c r="S10" s="969">
        <f t="shared" si="3"/>
        <v>181818.18181818179</v>
      </c>
      <c r="T10" s="977">
        <f t="shared" si="13"/>
        <v>270833.33333333337</v>
      </c>
      <c r="U10" s="973">
        <f t="shared" si="14"/>
        <v>216666.66666666669</v>
      </c>
      <c r="V10" s="978">
        <f t="shared" si="15"/>
        <v>196969.69696969696</v>
      </c>
    </row>
    <row r="11" spans="1:29" ht="17" thickBot="1" x14ac:dyDescent="0.25">
      <c r="A11" s="149">
        <f t="shared" si="16"/>
        <v>6</v>
      </c>
      <c r="B11" s="870"/>
      <c r="C11" s="164"/>
      <c r="D11" s="875"/>
      <c r="E11" s="165">
        <v>20</v>
      </c>
      <c r="F11" s="165">
        <f t="shared" si="17"/>
        <v>120</v>
      </c>
      <c r="G11" s="166" t="s">
        <v>8</v>
      </c>
      <c r="H11" s="749">
        <f t="shared" si="5"/>
        <v>325000</v>
      </c>
      <c r="I11" s="750">
        <v>260000</v>
      </c>
      <c r="J11" s="697">
        <f t="shared" si="0"/>
        <v>236363.63636363635</v>
      </c>
      <c r="K11" s="702">
        <f t="shared" si="6"/>
        <v>295454.54545454541</v>
      </c>
      <c r="L11" s="703">
        <f t="shared" si="7"/>
        <v>236363.63636363635</v>
      </c>
      <c r="M11" s="713">
        <f t="shared" si="8"/>
        <v>214876.03305785122</v>
      </c>
      <c r="N11" s="692">
        <f t="shared" si="9"/>
        <v>216666.66666666666</v>
      </c>
      <c r="O11" s="693">
        <f t="shared" si="10"/>
        <v>173333.33333333334</v>
      </c>
      <c r="P11" s="694">
        <f t="shared" si="11"/>
        <v>157575.75757575757</v>
      </c>
      <c r="Q11" s="751">
        <f t="shared" si="12"/>
        <v>250000</v>
      </c>
      <c r="R11" s="752">
        <f t="shared" si="3"/>
        <v>200000</v>
      </c>
      <c r="S11" s="970">
        <f t="shared" si="3"/>
        <v>181818.18181818179</v>
      </c>
      <c r="T11" s="979">
        <f t="shared" si="13"/>
        <v>270833.33333333337</v>
      </c>
      <c r="U11" s="980">
        <f t="shared" si="14"/>
        <v>216666.66666666669</v>
      </c>
      <c r="V11" s="981">
        <f t="shared" si="15"/>
        <v>196969.69696969696</v>
      </c>
    </row>
    <row r="12" spans="1:29" x14ac:dyDescent="0.2">
      <c r="A12" s="149">
        <f t="shared" si="16"/>
        <v>7</v>
      </c>
      <c r="B12" s="870"/>
      <c r="C12" s="20"/>
      <c r="D12" s="875"/>
      <c r="E12" s="150">
        <v>20</v>
      </c>
      <c r="F12" s="150">
        <f t="shared" si="17"/>
        <v>130</v>
      </c>
      <c r="G12" s="151" t="s">
        <v>8</v>
      </c>
      <c r="H12" s="38">
        <f>I12*1.25</f>
        <v>337500</v>
      </c>
      <c r="I12" s="660">
        <v>270000</v>
      </c>
      <c r="J12" s="661">
        <f t="shared" si="0"/>
        <v>245454.54545454544</v>
      </c>
      <c r="K12" s="662">
        <f t="shared" si="6"/>
        <v>306818.18181818177</v>
      </c>
      <c r="L12" s="663">
        <f t="shared" si="7"/>
        <v>245454.54545454544</v>
      </c>
      <c r="M12" s="664">
        <f t="shared" si="8"/>
        <v>223140.49586776856</v>
      </c>
      <c r="N12" s="719">
        <f t="shared" ref="N12:N75" si="18">H12/1.5</f>
        <v>225000</v>
      </c>
      <c r="O12" s="666">
        <f t="shared" ref="O12:O75" si="19">I12/1.5</f>
        <v>180000</v>
      </c>
      <c r="P12" s="680">
        <f t="shared" ref="P12:P75" si="20">J12/1.5</f>
        <v>163636.36363636362</v>
      </c>
      <c r="Q12" s="667">
        <f t="shared" si="12"/>
        <v>259615.3846153846</v>
      </c>
      <c r="R12" s="668">
        <f t="shared" si="3"/>
        <v>207692.30769230769</v>
      </c>
      <c r="S12" s="971">
        <f t="shared" si="3"/>
        <v>188811.1888111888</v>
      </c>
      <c r="T12" s="974">
        <f t="shared" si="13"/>
        <v>281250</v>
      </c>
      <c r="U12" s="975">
        <f t="shared" si="14"/>
        <v>225000</v>
      </c>
      <c r="V12" s="976">
        <f t="shared" si="15"/>
        <v>204545.45454545453</v>
      </c>
    </row>
    <row r="13" spans="1:29" x14ac:dyDescent="0.2">
      <c r="A13" s="149">
        <f t="shared" si="16"/>
        <v>8</v>
      </c>
      <c r="B13" s="870"/>
      <c r="C13" s="153"/>
      <c r="D13" s="875"/>
      <c r="E13" s="154">
        <v>20</v>
      </c>
      <c r="F13" s="154">
        <f t="shared" si="17"/>
        <v>140</v>
      </c>
      <c r="G13" s="155" t="s">
        <v>8</v>
      </c>
      <c r="H13" s="38">
        <f t="shared" si="5"/>
        <v>337500</v>
      </c>
      <c r="I13" s="157">
        <v>270000</v>
      </c>
      <c r="J13" s="158">
        <f t="shared" si="0"/>
        <v>245454.54545454544</v>
      </c>
      <c r="K13" s="159">
        <f t="shared" si="6"/>
        <v>306818.18181818177</v>
      </c>
      <c r="L13" s="160">
        <f t="shared" si="7"/>
        <v>245454.54545454544</v>
      </c>
      <c r="M13" s="715">
        <f t="shared" si="8"/>
        <v>223140.49586776856</v>
      </c>
      <c r="N13" s="719">
        <f t="shared" si="18"/>
        <v>225000</v>
      </c>
      <c r="O13" s="666">
        <f t="shared" si="19"/>
        <v>180000</v>
      </c>
      <c r="P13" s="680">
        <f t="shared" si="20"/>
        <v>163636.36363636362</v>
      </c>
      <c r="Q13" s="161">
        <f t="shared" si="12"/>
        <v>259615.3846153846</v>
      </c>
      <c r="R13" s="162">
        <f t="shared" si="3"/>
        <v>207692.30769230769</v>
      </c>
      <c r="S13" s="969">
        <f t="shared" si="3"/>
        <v>188811.1888111888</v>
      </c>
      <c r="T13" s="977">
        <f t="shared" si="13"/>
        <v>281250</v>
      </c>
      <c r="U13" s="973">
        <f t="shared" si="14"/>
        <v>225000</v>
      </c>
      <c r="V13" s="978">
        <f t="shared" si="15"/>
        <v>204545.45454545453</v>
      </c>
    </row>
    <row r="14" spans="1:29" x14ac:dyDescent="0.2">
      <c r="A14" s="149">
        <f t="shared" si="16"/>
        <v>9</v>
      </c>
      <c r="B14" s="870"/>
      <c r="C14" s="153"/>
      <c r="D14" s="875"/>
      <c r="E14" s="154">
        <v>20</v>
      </c>
      <c r="F14" s="154">
        <f t="shared" si="17"/>
        <v>150</v>
      </c>
      <c r="G14" s="155" t="s">
        <v>8</v>
      </c>
      <c r="H14" s="38">
        <f t="shared" si="5"/>
        <v>350000</v>
      </c>
      <c r="I14" s="157">
        <v>280000</v>
      </c>
      <c r="J14" s="158">
        <f t="shared" si="0"/>
        <v>254545.45454545453</v>
      </c>
      <c r="K14" s="159">
        <f t="shared" si="6"/>
        <v>318181.81818181818</v>
      </c>
      <c r="L14" s="160">
        <f t="shared" si="7"/>
        <v>254545.45454545453</v>
      </c>
      <c r="M14" s="715">
        <f t="shared" si="8"/>
        <v>231404.95867768591</v>
      </c>
      <c r="N14" s="719">
        <f t="shared" si="18"/>
        <v>233333.33333333334</v>
      </c>
      <c r="O14" s="666">
        <f t="shared" si="19"/>
        <v>186666.66666666666</v>
      </c>
      <c r="P14" s="680">
        <f t="shared" si="20"/>
        <v>169696.9696969697</v>
      </c>
      <c r="Q14" s="161">
        <f t="shared" si="12"/>
        <v>269230.76923076925</v>
      </c>
      <c r="R14" s="162">
        <f t="shared" si="3"/>
        <v>215384.61538461538</v>
      </c>
      <c r="S14" s="969">
        <f t="shared" si="3"/>
        <v>195804.1958041958</v>
      </c>
      <c r="T14" s="977">
        <f t="shared" si="13"/>
        <v>291666.66666666669</v>
      </c>
      <c r="U14" s="973">
        <f t="shared" si="14"/>
        <v>233333.33333333334</v>
      </c>
      <c r="V14" s="978">
        <f t="shared" si="15"/>
        <v>212121.21212121213</v>
      </c>
    </row>
    <row r="15" spans="1:29" x14ac:dyDescent="0.2">
      <c r="A15" s="149">
        <f t="shared" si="16"/>
        <v>10</v>
      </c>
      <c r="B15" s="870"/>
      <c r="C15" s="153"/>
      <c r="D15" s="875"/>
      <c r="E15" s="154">
        <v>20</v>
      </c>
      <c r="F15" s="154">
        <f>F14+10</f>
        <v>160</v>
      </c>
      <c r="G15" s="155" t="s">
        <v>8</v>
      </c>
      <c r="H15" s="38">
        <f t="shared" si="5"/>
        <v>350000</v>
      </c>
      <c r="I15" s="157">
        <v>280000</v>
      </c>
      <c r="J15" s="158">
        <f t="shared" si="0"/>
        <v>254545.45454545453</v>
      </c>
      <c r="K15" s="159">
        <f t="shared" si="6"/>
        <v>318181.81818181818</v>
      </c>
      <c r="L15" s="160">
        <f t="shared" si="7"/>
        <v>254545.45454545453</v>
      </c>
      <c r="M15" s="715">
        <f t="shared" si="8"/>
        <v>231404.95867768591</v>
      </c>
      <c r="N15" s="719">
        <f t="shared" si="18"/>
        <v>233333.33333333334</v>
      </c>
      <c r="O15" s="666">
        <f t="shared" si="19"/>
        <v>186666.66666666666</v>
      </c>
      <c r="P15" s="680">
        <f t="shared" si="20"/>
        <v>169696.9696969697</v>
      </c>
      <c r="Q15" s="161">
        <f t="shared" si="12"/>
        <v>269230.76923076925</v>
      </c>
      <c r="R15" s="162">
        <f t="shared" si="3"/>
        <v>215384.61538461538</v>
      </c>
      <c r="S15" s="969">
        <f t="shared" si="3"/>
        <v>195804.1958041958</v>
      </c>
      <c r="T15" s="977">
        <f t="shared" si="13"/>
        <v>291666.66666666669</v>
      </c>
      <c r="U15" s="973">
        <f t="shared" si="14"/>
        <v>233333.33333333334</v>
      </c>
      <c r="V15" s="978">
        <f t="shared" si="15"/>
        <v>212121.21212121213</v>
      </c>
    </row>
    <row r="16" spans="1:29" x14ac:dyDescent="0.2">
      <c r="A16" s="149">
        <f t="shared" si="16"/>
        <v>11</v>
      </c>
      <c r="B16" s="870"/>
      <c r="C16" s="153"/>
      <c r="D16" s="875"/>
      <c r="E16" s="154">
        <v>20</v>
      </c>
      <c r="F16" s="154">
        <f t="shared" si="17"/>
        <v>170</v>
      </c>
      <c r="G16" s="155" t="s">
        <v>8</v>
      </c>
      <c r="H16" s="38">
        <f t="shared" si="5"/>
        <v>350000</v>
      </c>
      <c r="I16" s="157">
        <v>280000</v>
      </c>
      <c r="J16" s="158">
        <f t="shared" si="0"/>
        <v>254545.45454545453</v>
      </c>
      <c r="K16" s="159">
        <f t="shared" si="6"/>
        <v>318181.81818181818</v>
      </c>
      <c r="L16" s="160">
        <f t="shared" si="7"/>
        <v>254545.45454545453</v>
      </c>
      <c r="M16" s="715">
        <f t="shared" si="8"/>
        <v>231404.95867768591</v>
      </c>
      <c r="N16" s="719">
        <f t="shared" si="18"/>
        <v>233333.33333333334</v>
      </c>
      <c r="O16" s="666">
        <f t="shared" si="19"/>
        <v>186666.66666666666</v>
      </c>
      <c r="P16" s="680">
        <f t="shared" si="20"/>
        <v>169696.9696969697</v>
      </c>
      <c r="Q16" s="161">
        <f t="shared" si="12"/>
        <v>269230.76923076925</v>
      </c>
      <c r="R16" s="162">
        <f t="shared" si="3"/>
        <v>215384.61538461538</v>
      </c>
      <c r="S16" s="969">
        <f t="shared" si="3"/>
        <v>195804.1958041958</v>
      </c>
      <c r="T16" s="977">
        <f t="shared" si="13"/>
        <v>291666.66666666669</v>
      </c>
      <c r="U16" s="973">
        <f t="shared" si="14"/>
        <v>233333.33333333334</v>
      </c>
      <c r="V16" s="978">
        <f t="shared" si="15"/>
        <v>212121.21212121213</v>
      </c>
    </row>
    <row r="17" spans="1:22" ht="17" thickBot="1" x14ac:dyDescent="0.25">
      <c r="A17" s="149">
        <f t="shared" si="16"/>
        <v>12</v>
      </c>
      <c r="B17" s="870"/>
      <c r="C17" s="164"/>
      <c r="D17" s="875"/>
      <c r="E17" s="165">
        <v>20</v>
      </c>
      <c r="F17" s="165">
        <f>F16+10</f>
        <v>180</v>
      </c>
      <c r="G17" s="166" t="s">
        <v>8</v>
      </c>
      <c r="H17" s="754">
        <f t="shared" si="5"/>
        <v>350000</v>
      </c>
      <c r="I17" s="755">
        <v>280000</v>
      </c>
      <c r="J17" s="699">
        <f t="shared" si="0"/>
        <v>254545.45454545453</v>
      </c>
      <c r="K17" s="707">
        <f t="shared" si="6"/>
        <v>318181.81818181818</v>
      </c>
      <c r="L17" s="708">
        <f t="shared" si="7"/>
        <v>254545.45454545453</v>
      </c>
      <c r="M17" s="756">
        <f t="shared" si="8"/>
        <v>231404.95867768591</v>
      </c>
      <c r="N17" s="733">
        <f t="shared" si="18"/>
        <v>233333.33333333334</v>
      </c>
      <c r="O17" s="716">
        <f t="shared" si="19"/>
        <v>186666.66666666666</v>
      </c>
      <c r="P17" s="734">
        <f t="shared" si="20"/>
        <v>169696.9696969697</v>
      </c>
      <c r="Q17" s="757">
        <f t="shared" si="12"/>
        <v>269230.76923076925</v>
      </c>
      <c r="R17" s="758">
        <f t="shared" si="3"/>
        <v>215384.61538461538</v>
      </c>
      <c r="S17" s="972">
        <f t="shared" si="3"/>
        <v>195804.1958041958</v>
      </c>
      <c r="T17" s="979">
        <f t="shared" si="13"/>
        <v>291666.66666666669</v>
      </c>
      <c r="U17" s="980">
        <f t="shared" si="14"/>
        <v>233333.33333333334</v>
      </c>
      <c r="V17" s="981">
        <f t="shared" si="15"/>
        <v>212121.21212121213</v>
      </c>
    </row>
    <row r="18" spans="1:22" x14ac:dyDescent="0.2">
      <c r="A18" s="149">
        <f t="shared" si="16"/>
        <v>13</v>
      </c>
      <c r="B18" s="870"/>
      <c r="C18" s="20"/>
      <c r="D18" s="875"/>
      <c r="E18" s="150">
        <v>40</v>
      </c>
      <c r="F18" s="150">
        <v>75</v>
      </c>
      <c r="G18" s="151" t="s">
        <v>8</v>
      </c>
      <c r="H18" s="34">
        <f>I18*1.25</f>
        <v>268750</v>
      </c>
      <c r="I18" s="736">
        <f>I6+15000</f>
        <v>215000</v>
      </c>
      <c r="J18" s="700">
        <f t="shared" si="0"/>
        <v>195454.54545454544</v>
      </c>
      <c r="K18" s="40">
        <f t="shared" si="6"/>
        <v>244318.18181818179</v>
      </c>
      <c r="L18" s="705">
        <f t="shared" si="7"/>
        <v>195454.54545454544</v>
      </c>
      <c r="M18" s="714">
        <f t="shared" si="8"/>
        <v>177685.95041322312</v>
      </c>
      <c r="N18" s="760">
        <f t="shared" si="18"/>
        <v>179166.66666666666</v>
      </c>
      <c r="O18" s="717">
        <f t="shared" si="19"/>
        <v>143333.33333333334</v>
      </c>
      <c r="P18" s="718">
        <f t="shared" si="20"/>
        <v>130303.03030303029</v>
      </c>
      <c r="Q18" s="48">
        <f t="shared" si="12"/>
        <v>206730.76923076922</v>
      </c>
      <c r="R18" s="739">
        <f t="shared" si="3"/>
        <v>165384.61538461538</v>
      </c>
      <c r="S18" s="968">
        <f t="shared" si="3"/>
        <v>150349.65034965033</v>
      </c>
      <c r="T18" s="974">
        <f t="shared" si="13"/>
        <v>223958.33333333334</v>
      </c>
      <c r="U18" s="975">
        <f t="shared" si="14"/>
        <v>179166.66666666669</v>
      </c>
      <c r="V18" s="976">
        <f t="shared" si="15"/>
        <v>162878.78787878787</v>
      </c>
    </row>
    <row r="19" spans="1:22" x14ac:dyDescent="0.2">
      <c r="A19" s="149">
        <f t="shared" si="16"/>
        <v>14</v>
      </c>
      <c r="B19" s="870"/>
      <c r="C19" s="153"/>
      <c r="D19" s="875"/>
      <c r="E19" s="154">
        <v>40</v>
      </c>
      <c r="F19" s="154">
        <v>80</v>
      </c>
      <c r="G19" s="155" t="s">
        <v>8</v>
      </c>
      <c r="H19" s="38">
        <f t="shared" si="5"/>
        <v>268750</v>
      </c>
      <c r="I19" s="741">
        <f t="shared" ref="I19:I29" si="21">I7+15000</f>
        <v>215000</v>
      </c>
      <c r="J19" s="701">
        <f t="shared" si="0"/>
        <v>195454.54545454544</v>
      </c>
      <c r="K19" s="710">
        <f t="shared" si="6"/>
        <v>244318.18181818179</v>
      </c>
      <c r="L19" s="711">
        <f t="shared" si="7"/>
        <v>195454.54545454544</v>
      </c>
      <c r="M19" s="742">
        <f t="shared" si="8"/>
        <v>177685.95041322312</v>
      </c>
      <c r="N19" s="719">
        <f t="shared" si="18"/>
        <v>179166.66666666666</v>
      </c>
      <c r="O19" s="666">
        <f t="shared" si="19"/>
        <v>143333.33333333334</v>
      </c>
      <c r="P19" s="680">
        <f t="shared" si="20"/>
        <v>130303.03030303029</v>
      </c>
      <c r="Q19" s="761">
        <f t="shared" si="12"/>
        <v>206730.76923076922</v>
      </c>
      <c r="R19" s="747">
        <f t="shared" si="3"/>
        <v>165384.61538461538</v>
      </c>
      <c r="S19" s="969">
        <f t="shared" si="3"/>
        <v>150349.65034965033</v>
      </c>
      <c r="T19" s="977">
        <f t="shared" si="13"/>
        <v>223958.33333333334</v>
      </c>
      <c r="U19" s="973">
        <f t="shared" si="14"/>
        <v>179166.66666666669</v>
      </c>
      <c r="V19" s="978">
        <f t="shared" si="15"/>
        <v>162878.78787878787</v>
      </c>
    </row>
    <row r="20" spans="1:22" x14ac:dyDescent="0.2">
      <c r="A20" s="149">
        <f t="shared" si="16"/>
        <v>15</v>
      </c>
      <c r="B20" s="870"/>
      <c r="C20" s="153"/>
      <c r="D20" s="875"/>
      <c r="E20" s="154">
        <v>40</v>
      </c>
      <c r="F20" s="154">
        <v>90</v>
      </c>
      <c r="G20" s="155" t="s">
        <v>8</v>
      </c>
      <c r="H20" s="38">
        <f t="shared" si="5"/>
        <v>293750</v>
      </c>
      <c r="I20" s="741">
        <f t="shared" si="21"/>
        <v>235000</v>
      </c>
      <c r="J20" s="701">
        <f t="shared" si="0"/>
        <v>213636.36363636362</v>
      </c>
      <c r="K20" s="710">
        <f t="shared" si="6"/>
        <v>267045.45454545453</v>
      </c>
      <c r="L20" s="711">
        <f t="shared" si="7"/>
        <v>213636.36363636362</v>
      </c>
      <c r="M20" s="742">
        <f t="shared" si="8"/>
        <v>194214.87603305781</v>
      </c>
      <c r="N20" s="719">
        <f t="shared" si="18"/>
        <v>195833.33333333334</v>
      </c>
      <c r="O20" s="666">
        <f t="shared" si="19"/>
        <v>156666.66666666666</v>
      </c>
      <c r="P20" s="680">
        <f t="shared" si="20"/>
        <v>142424.2424242424</v>
      </c>
      <c r="Q20" s="761">
        <f t="shared" si="12"/>
        <v>225961.53846153847</v>
      </c>
      <c r="R20" s="747">
        <f t="shared" si="3"/>
        <v>180769.23076923075</v>
      </c>
      <c r="S20" s="969">
        <f t="shared" si="3"/>
        <v>164335.6643356643</v>
      </c>
      <c r="T20" s="977">
        <f t="shared" si="13"/>
        <v>244791.66666666669</v>
      </c>
      <c r="U20" s="973">
        <f t="shared" si="14"/>
        <v>195833.33333333334</v>
      </c>
      <c r="V20" s="978">
        <f t="shared" si="15"/>
        <v>178030.30303030301</v>
      </c>
    </row>
    <row r="21" spans="1:22" x14ac:dyDescent="0.2">
      <c r="A21" s="149">
        <f t="shared" si="16"/>
        <v>16</v>
      </c>
      <c r="B21" s="870"/>
      <c r="C21" s="153"/>
      <c r="D21" s="875"/>
      <c r="E21" s="154">
        <v>40</v>
      </c>
      <c r="F21" s="154">
        <f>F20+10</f>
        <v>100</v>
      </c>
      <c r="G21" s="155" t="s">
        <v>8</v>
      </c>
      <c r="H21" s="38">
        <f t="shared" si="5"/>
        <v>331250</v>
      </c>
      <c r="I21" s="741">
        <f t="shared" si="21"/>
        <v>265000</v>
      </c>
      <c r="J21" s="701">
        <f t="shared" si="0"/>
        <v>240909.09090909088</v>
      </c>
      <c r="K21" s="710">
        <f t="shared" si="6"/>
        <v>301136.36363636359</v>
      </c>
      <c r="L21" s="711">
        <f t="shared" si="7"/>
        <v>240909.09090909088</v>
      </c>
      <c r="M21" s="742">
        <f t="shared" si="8"/>
        <v>219008.26446280986</v>
      </c>
      <c r="N21" s="719">
        <f t="shared" si="18"/>
        <v>220833.33333333334</v>
      </c>
      <c r="O21" s="666">
        <f t="shared" si="19"/>
        <v>176666.66666666666</v>
      </c>
      <c r="P21" s="680">
        <f t="shared" si="20"/>
        <v>160606.06060606058</v>
      </c>
      <c r="Q21" s="761">
        <f t="shared" si="12"/>
        <v>254807.69230769231</v>
      </c>
      <c r="R21" s="747">
        <f t="shared" si="3"/>
        <v>203846.15384615384</v>
      </c>
      <c r="S21" s="969">
        <f t="shared" si="3"/>
        <v>185314.68531468528</v>
      </c>
      <c r="T21" s="977">
        <f t="shared" si="13"/>
        <v>276041.66666666669</v>
      </c>
      <c r="U21" s="973">
        <f t="shared" si="14"/>
        <v>220833.33333333334</v>
      </c>
      <c r="V21" s="978">
        <f t="shared" si="15"/>
        <v>200757.57575757575</v>
      </c>
    </row>
    <row r="22" spans="1:22" x14ac:dyDescent="0.2">
      <c r="A22" s="149">
        <f t="shared" si="16"/>
        <v>17</v>
      </c>
      <c r="B22" s="870"/>
      <c r="C22" s="153"/>
      <c r="D22" s="875"/>
      <c r="E22" s="154">
        <v>40</v>
      </c>
      <c r="F22" s="154">
        <f t="shared" ref="F22:F28" si="22">F21+10</f>
        <v>110</v>
      </c>
      <c r="G22" s="155" t="s">
        <v>8</v>
      </c>
      <c r="H22" s="38">
        <f t="shared" si="5"/>
        <v>343750</v>
      </c>
      <c r="I22" s="741">
        <f t="shared" si="21"/>
        <v>275000</v>
      </c>
      <c r="J22" s="701">
        <f t="shared" si="0"/>
        <v>249999.99999999997</v>
      </c>
      <c r="K22" s="710">
        <f t="shared" si="6"/>
        <v>312500</v>
      </c>
      <c r="L22" s="711">
        <f t="shared" si="7"/>
        <v>249999.99999999997</v>
      </c>
      <c r="M22" s="742">
        <f t="shared" si="8"/>
        <v>227272.72727272724</v>
      </c>
      <c r="N22" s="719">
        <f t="shared" si="18"/>
        <v>229166.66666666666</v>
      </c>
      <c r="O22" s="666">
        <f t="shared" si="19"/>
        <v>183333.33333333334</v>
      </c>
      <c r="P22" s="680">
        <f t="shared" si="20"/>
        <v>166666.66666666666</v>
      </c>
      <c r="Q22" s="761">
        <f t="shared" si="12"/>
        <v>264423.07692307694</v>
      </c>
      <c r="R22" s="747">
        <f t="shared" ref="R22:R29" si="23">I22/1.3</f>
        <v>211538.46153846153</v>
      </c>
      <c r="S22" s="969">
        <f t="shared" ref="S22:S29" si="24">J22/1.3</f>
        <v>192307.69230769228</v>
      </c>
      <c r="T22" s="977">
        <f t="shared" si="13"/>
        <v>286458.33333333337</v>
      </c>
      <c r="U22" s="973">
        <f t="shared" si="14"/>
        <v>229166.66666666669</v>
      </c>
      <c r="V22" s="978">
        <f t="shared" si="15"/>
        <v>208333.33333333331</v>
      </c>
    </row>
    <row r="23" spans="1:22" ht="17" thickBot="1" x14ac:dyDescent="0.25">
      <c r="A23" s="149">
        <f t="shared" si="16"/>
        <v>18</v>
      </c>
      <c r="B23" s="870"/>
      <c r="C23" s="10"/>
      <c r="D23" s="875"/>
      <c r="E23" s="172">
        <v>40</v>
      </c>
      <c r="F23" s="172">
        <f t="shared" si="22"/>
        <v>120</v>
      </c>
      <c r="G23" s="173" t="s">
        <v>8</v>
      </c>
      <c r="H23" s="749">
        <f t="shared" si="5"/>
        <v>343750</v>
      </c>
      <c r="I23" s="750">
        <f t="shared" si="21"/>
        <v>275000</v>
      </c>
      <c r="J23" s="697">
        <f t="shared" si="0"/>
        <v>249999.99999999997</v>
      </c>
      <c r="K23" s="702">
        <f t="shared" si="6"/>
        <v>312500</v>
      </c>
      <c r="L23" s="703">
        <f t="shared" si="7"/>
        <v>249999.99999999997</v>
      </c>
      <c r="M23" s="713">
        <f t="shared" si="8"/>
        <v>227272.72727272724</v>
      </c>
      <c r="N23" s="720">
        <f t="shared" si="18"/>
        <v>229166.66666666666</v>
      </c>
      <c r="O23" s="721">
        <f t="shared" si="19"/>
        <v>183333.33333333334</v>
      </c>
      <c r="P23" s="722">
        <f t="shared" si="20"/>
        <v>166666.66666666666</v>
      </c>
      <c r="Q23" s="762">
        <f t="shared" si="12"/>
        <v>264423.07692307694</v>
      </c>
      <c r="R23" s="752">
        <f t="shared" si="23"/>
        <v>211538.46153846153</v>
      </c>
      <c r="S23" s="970">
        <f t="shared" si="24"/>
        <v>192307.69230769228</v>
      </c>
      <c r="T23" s="979">
        <f t="shared" si="13"/>
        <v>286458.33333333337</v>
      </c>
      <c r="U23" s="980">
        <f t="shared" si="14"/>
        <v>229166.66666666669</v>
      </c>
      <c r="V23" s="981">
        <f t="shared" si="15"/>
        <v>208333.33333333331</v>
      </c>
    </row>
    <row r="24" spans="1:22" x14ac:dyDescent="0.2">
      <c r="A24" s="149">
        <f t="shared" si="16"/>
        <v>19</v>
      </c>
      <c r="B24" s="870"/>
      <c r="C24" s="12"/>
      <c r="D24" s="875"/>
      <c r="E24" s="147">
        <v>40</v>
      </c>
      <c r="F24" s="147">
        <f t="shared" si="22"/>
        <v>130</v>
      </c>
      <c r="G24" s="148" t="s">
        <v>8</v>
      </c>
      <c r="H24" s="38">
        <f>I24*1.25</f>
        <v>356250</v>
      </c>
      <c r="I24" s="660">
        <f t="shared" si="21"/>
        <v>285000</v>
      </c>
      <c r="J24" s="661">
        <f t="shared" si="0"/>
        <v>259090.90909090906</v>
      </c>
      <c r="K24" s="662">
        <f t="shared" si="6"/>
        <v>323863.63636363635</v>
      </c>
      <c r="L24" s="663">
        <f t="shared" si="7"/>
        <v>259090.90909090906</v>
      </c>
      <c r="M24" s="664">
        <f t="shared" si="8"/>
        <v>235537.19008264458</v>
      </c>
      <c r="N24" s="719">
        <f t="shared" si="18"/>
        <v>237500</v>
      </c>
      <c r="O24" s="666">
        <f t="shared" si="19"/>
        <v>190000</v>
      </c>
      <c r="P24" s="680">
        <f t="shared" si="20"/>
        <v>172727.27272727271</v>
      </c>
      <c r="Q24" s="667">
        <f t="shared" si="12"/>
        <v>274038.4615384615</v>
      </c>
      <c r="R24" s="668">
        <f t="shared" si="23"/>
        <v>219230.76923076922</v>
      </c>
      <c r="S24" s="971">
        <f t="shared" si="24"/>
        <v>199300.69930069926</v>
      </c>
      <c r="T24" s="974">
        <f t="shared" si="13"/>
        <v>296875</v>
      </c>
      <c r="U24" s="975">
        <f t="shared" si="14"/>
        <v>237500</v>
      </c>
      <c r="V24" s="976">
        <f t="shared" si="15"/>
        <v>215909.09090909088</v>
      </c>
    </row>
    <row r="25" spans="1:22" x14ac:dyDescent="0.2">
      <c r="A25" s="149">
        <f t="shared" si="16"/>
        <v>20</v>
      </c>
      <c r="B25" s="870"/>
      <c r="C25" s="153"/>
      <c r="D25" s="875"/>
      <c r="E25" s="154">
        <v>40</v>
      </c>
      <c r="F25" s="154">
        <f t="shared" si="22"/>
        <v>140</v>
      </c>
      <c r="G25" s="155" t="s">
        <v>8</v>
      </c>
      <c r="H25" s="38">
        <f t="shared" si="5"/>
        <v>356250</v>
      </c>
      <c r="I25" s="157">
        <f t="shared" si="21"/>
        <v>285000</v>
      </c>
      <c r="J25" s="158">
        <f t="shared" si="0"/>
        <v>259090.90909090906</v>
      </c>
      <c r="K25" s="159">
        <f t="shared" si="6"/>
        <v>323863.63636363635</v>
      </c>
      <c r="L25" s="160">
        <f t="shared" si="7"/>
        <v>259090.90909090906</v>
      </c>
      <c r="M25" s="715">
        <f t="shared" si="8"/>
        <v>235537.19008264458</v>
      </c>
      <c r="N25" s="719">
        <f t="shared" si="18"/>
        <v>237500</v>
      </c>
      <c r="O25" s="666">
        <f t="shared" si="19"/>
        <v>190000</v>
      </c>
      <c r="P25" s="680">
        <f t="shared" si="20"/>
        <v>172727.27272727271</v>
      </c>
      <c r="Q25" s="161">
        <f t="shared" si="12"/>
        <v>274038.4615384615</v>
      </c>
      <c r="R25" s="162">
        <f t="shared" si="23"/>
        <v>219230.76923076922</v>
      </c>
      <c r="S25" s="969">
        <f t="shared" si="24"/>
        <v>199300.69930069926</v>
      </c>
      <c r="T25" s="977">
        <f t="shared" si="13"/>
        <v>296875</v>
      </c>
      <c r="U25" s="973">
        <f t="shared" si="14"/>
        <v>237500</v>
      </c>
      <c r="V25" s="978">
        <f t="shared" si="15"/>
        <v>215909.09090909088</v>
      </c>
    </row>
    <row r="26" spans="1:22" x14ac:dyDescent="0.2">
      <c r="A26" s="149">
        <f t="shared" si="16"/>
        <v>21</v>
      </c>
      <c r="B26" s="870"/>
      <c r="C26" s="153"/>
      <c r="D26" s="875"/>
      <c r="E26" s="154">
        <v>40</v>
      </c>
      <c r="F26" s="154">
        <f t="shared" si="22"/>
        <v>150</v>
      </c>
      <c r="G26" s="155" t="s">
        <v>8</v>
      </c>
      <c r="H26" s="38">
        <f t="shared" si="5"/>
        <v>368750</v>
      </c>
      <c r="I26" s="157">
        <f t="shared" si="21"/>
        <v>295000</v>
      </c>
      <c r="J26" s="158">
        <f t="shared" si="0"/>
        <v>268181.81818181818</v>
      </c>
      <c r="K26" s="159">
        <f t="shared" si="6"/>
        <v>335227.27272727271</v>
      </c>
      <c r="L26" s="160">
        <f t="shared" si="7"/>
        <v>268181.81818181818</v>
      </c>
      <c r="M26" s="715">
        <f t="shared" si="8"/>
        <v>243801.65289256195</v>
      </c>
      <c r="N26" s="719">
        <f t="shared" si="18"/>
        <v>245833.33333333334</v>
      </c>
      <c r="O26" s="666">
        <f t="shared" si="19"/>
        <v>196666.66666666666</v>
      </c>
      <c r="P26" s="680">
        <f t="shared" si="20"/>
        <v>178787.87878787878</v>
      </c>
      <c r="Q26" s="161">
        <f t="shared" si="12"/>
        <v>283653.84615384613</v>
      </c>
      <c r="R26" s="162">
        <f t="shared" si="23"/>
        <v>226923.07692307691</v>
      </c>
      <c r="S26" s="969">
        <f t="shared" si="24"/>
        <v>206293.70629370629</v>
      </c>
      <c r="T26" s="977">
        <f t="shared" si="13"/>
        <v>307291.66666666669</v>
      </c>
      <c r="U26" s="973">
        <f t="shared" si="14"/>
        <v>245833.33333333334</v>
      </c>
      <c r="V26" s="978">
        <f t="shared" si="15"/>
        <v>223484.84848484848</v>
      </c>
    </row>
    <row r="27" spans="1:22" x14ac:dyDescent="0.2">
      <c r="A27" s="149">
        <f t="shared" si="16"/>
        <v>22</v>
      </c>
      <c r="B27" s="870"/>
      <c r="C27" s="153"/>
      <c r="D27" s="875"/>
      <c r="E27" s="154">
        <v>40</v>
      </c>
      <c r="F27" s="154">
        <f>F26+10</f>
        <v>160</v>
      </c>
      <c r="G27" s="155" t="s">
        <v>8</v>
      </c>
      <c r="H27" s="38">
        <f t="shared" si="5"/>
        <v>368750</v>
      </c>
      <c r="I27" s="157">
        <f t="shared" si="21"/>
        <v>295000</v>
      </c>
      <c r="J27" s="158">
        <f t="shared" si="0"/>
        <v>268181.81818181818</v>
      </c>
      <c r="K27" s="159">
        <f t="shared" si="6"/>
        <v>335227.27272727271</v>
      </c>
      <c r="L27" s="160">
        <f t="shared" si="7"/>
        <v>268181.81818181818</v>
      </c>
      <c r="M27" s="715">
        <f t="shared" si="8"/>
        <v>243801.65289256195</v>
      </c>
      <c r="N27" s="719">
        <f t="shared" si="18"/>
        <v>245833.33333333334</v>
      </c>
      <c r="O27" s="666">
        <f t="shared" si="19"/>
        <v>196666.66666666666</v>
      </c>
      <c r="P27" s="680">
        <f t="shared" si="20"/>
        <v>178787.87878787878</v>
      </c>
      <c r="Q27" s="161">
        <f t="shared" si="12"/>
        <v>283653.84615384613</v>
      </c>
      <c r="R27" s="162">
        <f t="shared" si="23"/>
        <v>226923.07692307691</v>
      </c>
      <c r="S27" s="969">
        <f t="shared" si="24"/>
        <v>206293.70629370629</v>
      </c>
      <c r="T27" s="977">
        <f t="shared" si="13"/>
        <v>307291.66666666669</v>
      </c>
      <c r="U27" s="973">
        <f t="shared" si="14"/>
        <v>245833.33333333334</v>
      </c>
      <c r="V27" s="978">
        <f t="shared" si="15"/>
        <v>223484.84848484848</v>
      </c>
    </row>
    <row r="28" spans="1:22" x14ac:dyDescent="0.2">
      <c r="A28" s="149">
        <f t="shared" si="16"/>
        <v>23</v>
      </c>
      <c r="B28" s="870"/>
      <c r="C28" s="153"/>
      <c r="D28" s="875"/>
      <c r="E28" s="154">
        <v>40</v>
      </c>
      <c r="F28" s="154">
        <f t="shared" si="22"/>
        <v>170</v>
      </c>
      <c r="G28" s="155" t="s">
        <v>8</v>
      </c>
      <c r="H28" s="38">
        <f t="shared" si="5"/>
        <v>368750</v>
      </c>
      <c r="I28" s="157">
        <f t="shared" si="21"/>
        <v>295000</v>
      </c>
      <c r="J28" s="158">
        <f t="shared" si="0"/>
        <v>268181.81818181818</v>
      </c>
      <c r="K28" s="159">
        <f t="shared" si="6"/>
        <v>335227.27272727271</v>
      </c>
      <c r="L28" s="160">
        <f t="shared" si="7"/>
        <v>268181.81818181818</v>
      </c>
      <c r="M28" s="715">
        <f t="shared" si="8"/>
        <v>243801.65289256195</v>
      </c>
      <c r="N28" s="719">
        <f t="shared" si="18"/>
        <v>245833.33333333334</v>
      </c>
      <c r="O28" s="666">
        <f t="shared" si="19"/>
        <v>196666.66666666666</v>
      </c>
      <c r="P28" s="680">
        <f t="shared" si="20"/>
        <v>178787.87878787878</v>
      </c>
      <c r="Q28" s="161">
        <f t="shared" si="12"/>
        <v>283653.84615384613</v>
      </c>
      <c r="R28" s="162">
        <f t="shared" si="23"/>
        <v>226923.07692307691</v>
      </c>
      <c r="S28" s="969">
        <f t="shared" si="24"/>
        <v>206293.70629370629</v>
      </c>
      <c r="T28" s="977">
        <f t="shared" si="13"/>
        <v>307291.66666666669</v>
      </c>
      <c r="U28" s="973">
        <f t="shared" si="14"/>
        <v>245833.33333333334</v>
      </c>
      <c r="V28" s="978">
        <f t="shared" si="15"/>
        <v>223484.84848484848</v>
      </c>
    </row>
    <row r="29" spans="1:22" ht="17" thickBot="1" x14ac:dyDescent="0.25">
      <c r="A29" s="176">
        <f t="shared" si="16"/>
        <v>24</v>
      </c>
      <c r="B29" s="871"/>
      <c r="C29" s="10"/>
      <c r="D29" s="876"/>
      <c r="E29" s="172">
        <v>40</v>
      </c>
      <c r="F29" s="172">
        <f>F28+10</f>
        <v>180</v>
      </c>
      <c r="G29" s="173" t="s">
        <v>8</v>
      </c>
      <c r="H29" s="754">
        <f t="shared" si="5"/>
        <v>368750</v>
      </c>
      <c r="I29" s="755">
        <f t="shared" si="21"/>
        <v>295000</v>
      </c>
      <c r="J29" s="699">
        <f t="shared" si="0"/>
        <v>268181.81818181818</v>
      </c>
      <c r="K29" s="707">
        <f t="shared" si="6"/>
        <v>335227.27272727271</v>
      </c>
      <c r="L29" s="708">
        <f t="shared" si="7"/>
        <v>268181.81818181818</v>
      </c>
      <c r="M29" s="756">
        <f t="shared" si="8"/>
        <v>243801.65289256195</v>
      </c>
      <c r="N29" s="733">
        <f t="shared" si="18"/>
        <v>245833.33333333334</v>
      </c>
      <c r="O29" s="716">
        <f t="shared" si="19"/>
        <v>196666.66666666666</v>
      </c>
      <c r="P29" s="734">
        <f t="shared" si="20"/>
        <v>178787.87878787878</v>
      </c>
      <c r="Q29" s="757">
        <f t="shared" si="12"/>
        <v>283653.84615384613</v>
      </c>
      <c r="R29" s="758">
        <f t="shared" si="23"/>
        <v>226923.07692307691</v>
      </c>
      <c r="S29" s="972">
        <f t="shared" si="24"/>
        <v>206293.70629370629</v>
      </c>
      <c r="T29" s="979">
        <f t="shared" si="13"/>
        <v>307291.66666666669</v>
      </c>
      <c r="U29" s="980">
        <f t="shared" si="14"/>
        <v>245833.33333333334</v>
      </c>
      <c r="V29" s="981">
        <f t="shared" si="15"/>
        <v>223484.84848484848</v>
      </c>
    </row>
    <row r="30" spans="1:22" x14ac:dyDescent="0.2">
      <c r="A30" s="177">
        <f t="shared" si="16"/>
        <v>25</v>
      </c>
      <c r="B30" s="869" t="s">
        <v>13</v>
      </c>
      <c r="C30" s="20"/>
      <c r="D30" s="877"/>
      <c r="E30" s="150">
        <v>20</v>
      </c>
      <c r="F30" s="150">
        <v>75</v>
      </c>
      <c r="G30" s="151" t="s">
        <v>8</v>
      </c>
      <c r="H30" s="34">
        <f>I30*1.25</f>
        <v>268750</v>
      </c>
      <c r="I30" s="736">
        <v>215000</v>
      </c>
      <c r="J30" s="763">
        <f t="shared" si="0"/>
        <v>195454.54545454544</v>
      </c>
      <c r="K30" s="40">
        <f t="shared" ref="K30:K53" si="25">H30/1.1</f>
        <v>244318.18181818179</v>
      </c>
      <c r="L30" s="705">
        <f t="shared" ref="L30:L54" si="26">I30/1.1</f>
        <v>195454.54545454544</v>
      </c>
      <c r="M30" s="714">
        <f t="shared" ref="M30:M54" si="27">J30/1.1</f>
        <v>177685.95041322312</v>
      </c>
      <c r="N30" s="760">
        <f t="shared" si="18"/>
        <v>179166.66666666666</v>
      </c>
      <c r="O30" s="717">
        <f t="shared" si="19"/>
        <v>143333.33333333334</v>
      </c>
      <c r="P30" s="718">
        <f t="shared" si="20"/>
        <v>130303.03030303029</v>
      </c>
      <c r="Q30" s="48">
        <f t="shared" ref="Q30:Q53" si="28">H30/1.3</f>
        <v>206730.76923076922</v>
      </c>
      <c r="R30" s="739">
        <f t="shared" ref="R30:R53" si="29">I30/1.3</f>
        <v>165384.61538461538</v>
      </c>
      <c r="S30" s="968">
        <f t="shared" ref="S30:S53" si="30">J30/1.3</f>
        <v>150349.65034965033</v>
      </c>
      <c r="T30" s="974">
        <f t="shared" si="13"/>
        <v>223958.33333333334</v>
      </c>
      <c r="U30" s="975">
        <f t="shared" si="14"/>
        <v>179166.66666666669</v>
      </c>
      <c r="V30" s="976">
        <f t="shared" si="15"/>
        <v>162878.78787878787</v>
      </c>
    </row>
    <row r="31" spans="1:22" x14ac:dyDescent="0.2">
      <c r="A31" s="149">
        <f t="shared" si="16"/>
        <v>26</v>
      </c>
      <c r="B31" s="870"/>
      <c r="C31" s="153"/>
      <c r="D31" s="875"/>
      <c r="E31" s="154">
        <v>20</v>
      </c>
      <c r="F31" s="154">
        <v>80</v>
      </c>
      <c r="G31" s="155" t="s">
        <v>8</v>
      </c>
      <c r="H31" s="38">
        <f t="shared" si="5"/>
        <v>268750</v>
      </c>
      <c r="I31" s="741">
        <v>215000</v>
      </c>
      <c r="J31" s="764">
        <f t="shared" ref="J31:J94" si="31">I31/1.1</f>
        <v>195454.54545454544</v>
      </c>
      <c r="K31" s="710">
        <f t="shared" si="25"/>
        <v>244318.18181818179</v>
      </c>
      <c r="L31" s="711">
        <f t="shared" si="26"/>
        <v>195454.54545454544</v>
      </c>
      <c r="M31" s="742">
        <f t="shared" si="27"/>
        <v>177685.95041322312</v>
      </c>
      <c r="N31" s="719">
        <f t="shared" si="18"/>
        <v>179166.66666666666</v>
      </c>
      <c r="O31" s="666">
        <f t="shared" si="19"/>
        <v>143333.33333333334</v>
      </c>
      <c r="P31" s="680">
        <f t="shared" si="20"/>
        <v>130303.03030303029</v>
      </c>
      <c r="Q31" s="761">
        <f t="shared" si="28"/>
        <v>206730.76923076922</v>
      </c>
      <c r="R31" s="747">
        <f t="shared" si="29"/>
        <v>165384.61538461538</v>
      </c>
      <c r="S31" s="969">
        <f t="shared" si="30"/>
        <v>150349.65034965033</v>
      </c>
      <c r="T31" s="977">
        <f t="shared" si="13"/>
        <v>223958.33333333334</v>
      </c>
      <c r="U31" s="973">
        <f t="shared" si="14"/>
        <v>179166.66666666669</v>
      </c>
      <c r="V31" s="978">
        <f t="shared" si="15"/>
        <v>162878.78787878787</v>
      </c>
    </row>
    <row r="32" spans="1:22" x14ac:dyDescent="0.2">
      <c r="A32" s="149">
        <f t="shared" si="16"/>
        <v>27</v>
      </c>
      <c r="B32" s="870"/>
      <c r="C32" s="153"/>
      <c r="D32" s="875"/>
      <c r="E32" s="154">
        <v>20</v>
      </c>
      <c r="F32" s="154">
        <v>90</v>
      </c>
      <c r="G32" s="155" t="s">
        <v>8</v>
      </c>
      <c r="H32" s="38">
        <f t="shared" si="5"/>
        <v>293750</v>
      </c>
      <c r="I32" s="741">
        <v>235000</v>
      </c>
      <c r="J32" s="764">
        <f t="shared" si="31"/>
        <v>213636.36363636362</v>
      </c>
      <c r="K32" s="710">
        <f t="shared" si="25"/>
        <v>267045.45454545453</v>
      </c>
      <c r="L32" s="711">
        <f t="shared" si="26"/>
        <v>213636.36363636362</v>
      </c>
      <c r="M32" s="742">
        <f t="shared" si="27"/>
        <v>194214.87603305781</v>
      </c>
      <c r="N32" s="719">
        <f t="shared" si="18"/>
        <v>195833.33333333334</v>
      </c>
      <c r="O32" s="666">
        <f t="shared" si="19"/>
        <v>156666.66666666666</v>
      </c>
      <c r="P32" s="680">
        <f t="shared" si="20"/>
        <v>142424.2424242424</v>
      </c>
      <c r="Q32" s="761">
        <f t="shared" si="28"/>
        <v>225961.53846153847</v>
      </c>
      <c r="R32" s="747">
        <f t="shared" si="29"/>
        <v>180769.23076923075</v>
      </c>
      <c r="S32" s="969">
        <f t="shared" si="30"/>
        <v>164335.6643356643</v>
      </c>
      <c r="T32" s="977">
        <f t="shared" si="13"/>
        <v>244791.66666666669</v>
      </c>
      <c r="U32" s="973">
        <f t="shared" si="14"/>
        <v>195833.33333333334</v>
      </c>
      <c r="V32" s="978">
        <f t="shared" si="15"/>
        <v>178030.30303030301</v>
      </c>
    </row>
    <row r="33" spans="1:22" x14ac:dyDescent="0.2">
      <c r="A33" s="149">
        <f t="shared" si="16"/>
        <v>28</v>
      </c>
      <c r="B33" s="870"/>
      <c r="C33" s="153"/>
      <c r="D33" s="875"/>
      <c r="E33" s="154">
        <v>20</v>
      </c>
      <c r="F33" s="154">
        <f>F32+10</f>
        <v>100</v>
      </c>
      <c r="G33" s="155" t="s">
        <v>8</v>
      </c>
      <c r="H33" s="38">
        <f t="shared" si="5"/>
        <v>331250</v>
      </c>
      <c r="I33" s="741">
        <v>265000</v>
      </c>
      <c r="J33" s="764">
        <f t="shared" si="31"/>
        <v>240909.09090909088</v>
      </c>
      <c r="K33" s="710">
        <f t="shared" si="25"/>
        <v>301136.36363636359</v>
      </c>
      <c r="L33" s="711">
        <f t="shared" si="26"/>
        <v>240909.09090909088</v>
      </c>
      <c r="M33" s="742">
        <f t="shared" si="27"/>
        <v>219008.26446280986</v>
      </c>
      <c r="N33" s="719">
        <f t="shared" si="18"/>
        <v>220833.33333333334</v>
      </c>
      <c r="O33" s="666">
        <f t="shared" si="19"/>
        <v>176666.66666666666</v>
      </c>
      <c r="P33" s="680">
        <f t="shared" si="20"/>
        <v>160606.06060606058</v>
      </c>
      <c r="Q33" s="761">
        <f t="shared" si="28"/>
        <v>254807.69230769231</v>
      </c>
      <c r="R33" s="747">
        <f t="shared" si="29"/>
        <v>203846.15384615384</v>
      </c>
      <c r="S33" s="969">
        <f t="shared" si="30"/>
        <v>185314.68531468528</v>
      </c>
      <c r="T33" s="977">
        <f t="shared" si="13"/>
        <v>276041.66666666669</v>
      </c>
      <c r="U33" s="973">
        <f t="shared" si="14"/>
        <v>220833.33333333334</v>
      </c>
      <c r="V33" s="978">
        <f t="shared" si="15"/>
        <v>200757.57575757575</v>
      </c>
    </row>
    <row r="34" spans="1:22" x14ac:dyDescent="0.2">
      <c r="A34" s="149">
        <f t="shared" si="16"/>
        <v>29</v>
      </c>
      <c r="B34" s="870"/>
      <c r="C34" s="153"/>
      <c r="D34" s="875"/>
      <c r="E34" s="154">
        <v>20</v>
      </c>
      <c r="F34" s="154">
        <f t="shared" ref="F34:F38" si="32">F33+10</f>
        <v>110</v>
      </c>
      <c r="G34" s="155" t="s">
        <v>8</v>
      </c>
      <c r="H34" s="38">
        <f t="shared" si="5"/>
        <v>343750</v>
      </c>
      <c r="I34" s="741">
        <v>275000</v>
      </c>
      <c r="J34" s="764">
        <f t="shared" si="31"/>
        <v>249999.99999999997</v>
      </c>
      <c r="K34" s="710">
        <f t="shared" si="25"/>
        <v>312500</v>
      </c>
      <c r="L34" s="711">
        <f t="shared" si="26"/>
        <v>249999.99999999997</v>
      </c>
      <c r="M34" s="742">
        <f t="shared" si="27"/>
        <v>227272.72727272724</v>
      </c>
      <c r="N34" s="719">
        <f t="shared" si="18"/>
        <v>229166.66666666666</v>
      </c>
      <c r="O34" s="666">
        <f t="shared" si="19"/>
        <v>183333.33333333334</v>
      </c>
      <c r="P34" s="680">
        <f t="shared" si="20"/>
        <v>166666.66666666666</v>
      </c>
      <c r="Q34" s="761">
        <f t="shared" si="28"/>
        <v>264423.07692307694</v>
      </c>
      <c r="R34" s="747">
        <f t="shared" si="29"/>
        <v>211538.46153846153</v>
      </c>
      <c r="S34" s="969">
        <f t="shared" si="30"/>
        <v>192307.69230769228</v>
      </c>
      <c r="T34" s="977">
        <f t="shared" si="13"/>
        <v>286458.33333333337</v>
      </c>
      <c r="U34" s="973">
        <f t="shared" si="14"/>
        <v>229166.66666666669</v>
      </c>
      <c r="V34" s="978">
        <f t="shared" si="15"/>
        <v>208333.33333333331</v>
      </c>
    </row>
    <row r="35" spans="1:22" ht="17" thickBot="1" x14ac:dyDescent="0.25">
      <c r="A35" s="149">
        <f t="shared" si="16"/>
        <v>30</v>
      </c>
      <c r="B35" s="870"/>
      <c r="C35" s="164"/>
      <c r="D35" s="875"/>
      <c r="E35" s="165">
        <v>20</v>
      </c>
      <c r="F35" s="165">
        <f t="shared" si="32"/>
        <v>120</v>
      </c>
      <c r="G35" s="166" t="s">
        <v>8</v>
      </c>
      <c r="H35" s="749">
        <f t="shared" si="5"/>
        <v>343750</v>
      </c>
      <c r="I35" s="750">
        <v>275000</v>
      </c>
      <c r="J35" s="765">
        <f t="shared" si="31"/>
        <v>249999.99999999997</v>
      </c>
      <c r="K35" s="702">
        <f t="shared" si="25"/>
        <v>312500</v>
      </c>
      <c r="L35" s="703">
        <f t="shared" si="26"/>
        <v>249999.99999999997</v>
      </c>
      <c r="M35" s="713">
        <f t="shared" si="27"/>
        <v>227272.72727272724</v>
      </c>
      <c r="N35" s="720">
        <f t="shared" si="18"/>
        <v>229166.66666666666</v>
      </c>
      <c r="O35" s="721">
        <f t="shared" si="19"/>
        <v>183333.33333333334</v>
      </c>
      <c r="P35" s="722">
        <f t="shared" si="20"/>
        <v>166666.66666666666</v>
      </c>
      <c r="Q35" s="762">
        <f t="shared" si="28"/>
        <v>264423.07692307694</v>
      </c>
      <c r="R35" s="752">
        <f t="shared" si="29"/>
        <v>211538.46153846153</v>
      </c>
      <c r="S35" s="970">
        <f t="shared" si="30"/>
        <v>192307.69230769228</v>
      </c>
      <c r="T35" s="979">
        <f t="shared" si="13"/>
        <v>286458.33333333337</v>
      </c>
      <c r="U35" s="980">
        <f t="shared" si="14"/>
        <v>229166.66666666669</v>
      </c>
      <c r="V35" s="981">
        <f t="shared" si="15"/>
        <v>208333.33333333331</v>
      </c>
    </row>
    <row r="36" spans="1:22" x14ac:dyDescent="0.2">
      <c r="A36" s="149">
        <f t="shared" si="16"/>
        <v>31</v>
      </c>
      <c r="B36" s="870"/>
      <c r="C36" s="20"/>
      <c r="D36" s="875"/>
      <c r="E36" s="150">
        <v>20</v>
      </c>
      <c r="F36" s="150">
        <f t="shared" si="32"/>
        <v>130</v>
      </c>
      <c r="G36" s="151" t="s">
        <v>8</v>
      </c>
      <c r="H36" s="38">
        <f>I36*1.25</f>
        <v>356250</v>
      </c>
      <c r="I36" s="660">
        <v>285000</v>
      </c>
      <c r="J36" s="676">
        <f t="shared" si="31"/>
        <v>259090.90909090906</v>
      </c>
      <c r="K36" s="662">
        <f t="shared" si="25"/>
        <v>323863.63636363635</v>
      </c>
      <c r="L36" s="663">
        <f t="shared" si="26"/>
        <v>259090.90909090906</v>
      </c>
      <c r="M36" s="664">
        <f t="shared" si="27"/>
        <v>235537.19008264458</v>
      </c>
      <c r="N36" s="719">
        <f t="shared" si="18"/>
        <v>237500</v>
      </c>
      <c r="O36" s="666">
        <f t="shared" si="19"/>
        <v>190000</v>
      </c>
      <c r="P36" s="680">
        <f t="shared" si="20"/>
        <v>172727.27272727271</v>
      </c>
      <c r="Q36" s="667">
        <f t="shared" si="28"/>
        <v>274038.4615384615</v>
      </c>
      <c r="R36" s="668">
        <f t="shared" si="29"/>
        <v>219230.76923076922</v>
      </c>
      <c r="S36" s="971">
        <f t="shared" si="30"/>
        <v>199300.69930069926</v>
      </c>
      <c r="T36" s="974">
        <f t="shared" si="13"/>
        <v>296875</v>
      </c>
      <c r="U36" s="975">
        <f t="shared" si="14"/>
        <v>237500</v>
      </c>
      <c r="V36" s="976">
        <f t="shared" si="15"/>
        <v>215909.09090909088</v>
      </c>
    </row>
    <row r="37" spans="1:22" x14ac:dyDescent="0.2">
      <c r="A37" s="149">
        <f t="shared" si="16"/>
        <v>32</v>
      </c>
      <c r="B37" s="870"/>
      <c r="C37" s="153"/>
      <c r="D37" s="875"/>
      <c r="E37" s="154">
        <v>20</v>
      </c>
      <c r="F37" s="154">
        <f t="shared" si="32"/>
        <v>140</v>
      </c>
      <c r="G37" s="155" t="s">
        <v>8</v>
      </c>
      <c r="H37" s="38">
        <f t="shared" si="5"/>
        <v>356250</v>
      </c>
      <c r="I37" s="157">
        <v>285000</v>
      </c>
      <c r="J37" s="178">
        <f t="shared" si="31"/>
        <v>259090.90909090906</v>
      </c>
      <c r="K37" s="159">
        <f t="shared" si="25"/>
        <v>323863.63636363635</v>
      </c>
      <c r="L37" s="160">
        <f t="shared" si="26"/>
        <v>259090.90909090906</v>
      </c>
      <c r="M37" s="715">
        <f t="shared" si="27"/>
        <v>235537.19008264458</v>
      </c>
      <c r="N37" s="719">
        <f t="shared" si="18"/>
        <v>237500</v>
      </c>
      <c r="O37" s="666">
        <f t="shared" si="19"/>
        <v>190000</v>
      </c>
      <c r="P37" s="680">
        <f t="shared" si="20"/>
        <v>172727.27272727271</v>
      </c>
      <c r="Q37" s="161">
        <f t="shared" si="28"/>
        <v>274038.4615384615</v>
      </c>
      <c r="R37" s="162">
        <f t="shared" si="29"/>
        <v>219230.76923076922</v>
      </c>
      <c r="S37" s="969">
        <f t="shared" si="30"/>
        <v>199300.69930069926</v>
      </c>
      <c r="T37" s="977">
        <f t="shared" si="13"/>
        <v>296875</v>
      </c>
      <c r="U37" s="973">
        <f t="shared" si="14"/>
        <v>237500</v>
      </c>
      <c r="V37" s="978">
        <f t="shared" si="15"/>
        <v>215909.09090909088</v>
      </c>
    </row>
    <row r="38" spans="1:22" x14ac:dyDescent="0.2">
      <c r="A38" s="149">
        <f t="shared" si="16"/>
        <v>33</v>
      </c>
      <c r="B38" s="870"/>
      <c r="C38" s="153"/>
      <c r="D38" s="875"/>
      <c r="E38" s="154">
        <v>20</v>
      </c>
      <c r="F38" s="154">
        <f t="shared" si="32"/>
        <v>150</v>
      </c>
      <c r="G38" s="155" t="s">
        <v>8</v>
      </c>
      <c r="H38" s="38">
        <f t="shared" si="5"/>
        <v>368750</v>
      </c>
      <c r="I38" s="157">
        <v>295000</v>
      </c>
      <c r="J38" s="178">
        <f t="shared" si="31"/>
        <v>268181.81818181818</v>
      </c>
      <c r="K38" s="159">
        <f t="shared" si="25"/>
        <v>335227.27272727271</v>
      </c>
      <c r="L38" s="160">
        <f t="shared" si="26"/>
        <v>268181.81818181818</v>
      </c>
      <c r="M38" s="715">
        <f t="shared" si="27"/>
        <v>243801.65289256195</v>
      </c>
      <c r="N38" s="719">
        <f t="shared" si="18"/>
        <v>245833.33333333334</v>
      </c>
      <c r="O38" s="666">
        <f t="shared" si="19"/>
        <v>196666.66666666666</v>
      </c>
      <c r="P38" s="680">
        <f t="shared" si="20"/>
        <v>178787.87878787878</v>
      </c>
      <c r="Q38" s="161">
        <f t="shared" si="28"/>
        <v>283653.84615384613</v>
      </c>
      <c r="R38" s="162">
        <f t="shared" si="29"/>
        <v>226923.07692307691</v>
      </c>
      <c r="S38" s="969">
        <f t="shared" si="30"/>
        <v>206293.70629370629</v>
      </c>
      <c r="T38" s="977">
        <f t="shared" si="13"/>
        <v>307291.66666666669</v>
      </c>
      <c r="U38" s="973">
        <f t="shared" si="14"/>
        <v>245833.33333333334</v>
      </c>
      <c r="V38" s="978">
        <f t="shared" si="15"/>
        <v>223484.84848484848</v>
      </c>
    </row>
    <row r="39" spans="1:22" x14ac:dyDescent="0.2">
      <c r="A39" s="149">
        <f t="shared" si="16"/>
        <v>34</v>
      </c>
      <c r="B39" s="870"/>
      <c r="C39" s="153"/>
      <c r="D39" s="875"/>
      <c r="E39" s="154">
        <v>20</v>
      </c>
      <c r="F39" s="154">
        <f>F38+10</f>
        <v>160</v>
      </c>
      <c r="G39" s="155" t="s">
        <v>8</v>
      </c>
      <c r="H39" s="38">
        <f t="shared" si="5"/>
        <v>368750</v>
      </c>
      <c r="I39" s="157">
        <v>295000</v>
      </c>
      <c r="J39" s="178">
        <f t="shared" si="31"/>
        <v>268181.81818181818</v>
      </c>
      <c r="K39" s="159">
        <f t="shared" si="25"/>
        <v>335227.27272727271</v>
      </c>
      <c r="L39" s="160">
        <f t="shared" si="26"/>
        <v>268181.81818181818</v>
      </c>
      <c r="M39" s="715">
        <f t="shared" si="27"/>
        <v>243801.65289256195</v>
      </c>
      <c r="N39" s="719">
        <f t="shared" si="18"/>
        <v>245833.33333333334</v>
      </c>
      <c r="O39" s="666">
        <f t="shared" si="19"/>
        <v>196666.66666666666</v>
      </c>
      <c r="P39" s="680">
        <f t="shared" si="20"/>
        <v>178787.87878787878</v>
      </c>
      <c r="Q39" s="161">
        <f t="shared" si="28"/>
        <v>283653.84615384613</v>
      </c>
      <c r="R39" s="162">
        <f t="shared" si="29"/>
        <v>226923.07692307691</v>
      </c>
      <c r="S39" s="969">
        <f t="shared" si="30"/>
        <v>206293.70629370629</v>
      </c>
      <c r="T39" s="977">
        <f t="shared" si="13"/>
        <v>307291.66666666669</v>
      </c>
      <c r="U39" s="973">
        <f t="shared" si="14"/>
        <v>245833.33333333334</v>
      </c>
      <c r="V39" s="978">
        <f t="shared" si="15"/>
        <v>223484.84848484848</v>
      </c>
    </row>
    <row r="40" spans="1:22" x14ac:dyDescent="0.2">
      <c r="A40" s="149">
        <f t="shared" si="16"/>
        <v>35</v>
      </c>
      <c r="B40" s="870"/>
      <c r="C40" s="153"/>
      <c r="D40" s="875"/>
      <c r="E40" s="154">
        <v>20</v>
      </c>
      <c r="F40" s="154">
        <f t="shared" ref="F40" si="33">F39+10</f>
        <v>170</v>
      </c>
      <c r="G40" s="155" t="s">
        <v>8</v>
      </c>
      <c r="H40" s="38">
        <f t="shared" si="5"/>
        <v>368750</v>
      </c>
      <c r="I40" s="157">
        <v>295000</v>
      </c>
      <c r="J40" s="178">
        <f t="shared" si="31"/>
        <v>268181.81818181818</v>
      </c>
      <c r="K40" s="159">
        <f t="shared" si="25"/>
        <v>335227.27272727271</v>
      </c>
      <c r="L40" s="160">
        <f t="shared" si="26"/>
        <v>268181.81818181818</v>
      </c>
      <c r="M40" s="715">
        <f t="shared" si="27"/>
        <v>243801.65289256195</v>
      </c>
      <c r="N40" s="719">
        <f t="shared" si="18"/>
        <v>245833.33333333334</v>
      </c>
      <c r="O40" s="666">
        <f t="shared" si="19"/>
        <v>196666.66666666666</v>
      </c>
      <c r="P40" s="680">
        <f t="shared" si="20"/>
        <v>178787.87878787878</v>
      </c>
      <c r="Q40" s="161">
        <f t="shared" si="28"/>
        <v>283653.84615384613</v>
      </c>
      <c r="R40" s="162">
        <f t="shared" si="29"/>
        <v>226923.07692307691</v>
      </c>
      <c r="S40" s="969">
        <f t="shared" si="30"/>
        <v>206293.70629370629</v>
      </c>
      <c r="T40" s="977">
        <f t="shared" si="13"/>
        <v>307291.66666666669</v>
      </c>
      <c r="U40" s="973">
        <f t="shared" si="14"/>
        <v>245833.33333333334</v>
      </c>
      <c r="V40" s="978">
        <f t="shared" si="15"/>
        <v>223484.84848484848</v>
      </c>
    </row>
    <row r="41" spans="1:22" ht="17" thickBot="1" x14ac:dyDescent="0.25">
      <c r="A41" s="149">
        <f t="shared" si="16"/>
        <v>36</v>
      </c>
      <c r="B41" s="870"/>
      <c r="C41" s="164"/>
      <c r="D41" s="875"/>
      <c r="E41" s="165">
        <v>20</v>
      </c>
      <c r="F41" s="165">
        <f>F40+10</f>
        <v>180</v>
      </c>
      <c r="G41" s="166" t="s">
        <v>8</v>
      </c>
      <c r="H41" s="754">
        <f t="shared" si="5"/>
        <v>368750</v>
      </c>
      <c r="I41" s="755">
        <v>295000</v>
      </c>
      <c r="J41" s="766">
        <f t="shared" si="31"/>
        <v>268181.81818181818</v>
      </c>
      <c r="K41" s="707">
        <f t="shared" si="25"/>
        <v>335227.27272727271</v>
      </c>
      <c r="L41" s="708">
        <f t="shared" si="26"/>
        <v>268181.81818181818</v>
      </c>
      <c r="M41" s="756">
        <f t="shared" si="27"/>
        <v>243801.65289256195</v>
      </c>
      <c r="N41" s="733">
        <f t="shared" si="18"/>
        <v>245833.33333333334</v>
      </c>
      <c r="O41" s="716">
        <f t="shared" si="19"/>
        <v>196666.66666666666</v>
      </c>
      <c r="P41" s="734">
        <f t="shared" si="20"/>
        <v>178787.87878787878</v>
      </c>
      <c r="Q41" s="757">
        <f t="shared" si="28"/>
        <v>283653.84615384613</v>
      </c>
      <c r="R41" s="758">
        <f t="shared" si="29"/>
        <v>226923.07692307691</v>
      </c>
      <c r="S41" s="972">
        <f t="shared" si="30"/>
        <v>206293.70629370629</v>
      </c>
      <c r="T41" s="979">
        <f t="shared" si="13"/>
        <v>307291.66666666669</v>
      </c>
      <c r="U41" s="980">
        <f t="shared" si="14"/>
        <v>245833.33333333334</v>
      </c>
      <c r="V41" s="981">
        <f t="shared" si="15"/>
        <v>223484.84848484848</v>
      </c>
    </row>
    <row r="42" spans="1:22" x14ac:dyDescent="0.2">
      <c r="A42" s="149">
        <f t="shared" si="16"/>
        <v>37</v>
      </c>
      <c r="B42" s="870"/>
      <c r="C42" s="20"/>
      <c r="D42" s="875"/>
      <c r="E42" s="150">
        <v>40</v>
      </c>
      <c r="F42" s="150">
        <v>75</v>
      </c>
      <c r="G42" s="151" t="s">
        <v>8</v>
      </c>
      <c r="H42" s="34">
        <f>I42*1.25</f>
        <v>281250</v>
      </c>
      <c r="I42" s="736">
        <f>I30+10000</f>
        <v>225000</v>
      </c>
      <c r="J42" s="763">
        <f t="shared" si="31"/>
        <v>204545.45454545453</v>
      </c>
      <c r="K42" s="40">
        <f t="shared" si="25"/>
        <v>255681.81818181815</v>
      </c>
      <c r="L42" s="705">
        <f t="shared" si="26"/>
        <v>204545.45454545453</v>
      </c>
      <c r="M42" s="714">
        <f t="shared" si="27"/>
        <v>185950.41322314047</v>
      </c>
      <c r="N42" s="760">
        <f t="shared" si="18"/>
        <v>187500</v>
      </c>
      <c r="O42" s="717">
        <f t="shared" si="19"/>
        <v>150000</v>
      </c>
      <c r="P42" s="718">
        <f t="shared" si="20"/>
        <v>136363.63636363635</v>
      </c>
      <c r="Q42" s="48">
        <f t="shared" si="28"/>
        <v>216346.15384615384</v>
      </c>
      <c r="R42" s="739">
        <f t="shared" si="29"/>
        <v>173076.92307692306</v>
      </c>
      <c r="S42" s="968">
        <f t="shared" si="30"/>
        <v>157342.65734265733</v>
      </c>
      <c r="T42" s="974">
        <f t="shared" si="13"/>
        <v>234375</v>
      </c>
      <c r="U42" s="975">
        <f t="shared" si="14"/>
        <v>187500</v>
      </c>
      <c r="V42" s="976">
        <f t="shared" si="15"/>
        <v>170454.54545454544</v>
      </c>
    </row>
    <row r="43" spans="1:22" x14ac:dyDescent="0.2">
      <c r="A43" s="149">
        <f t="shared" si="16"/>
        <v>38</v>
      </c>
      <c r="B43" s="870"/>
      <c r="C43" s="153"/>
      <c r="D43" s="875"/>
      <c r="E43" s="154">
        <v>40</v>
      </c>
      <c r="F43" s="154">
        <v>80</v>
      </c>
      <c r="G43" s="155" t="s">
        <v>8</v>
      </c>
      <c r="H43" s="38">
        <f t="shared" si="5"/>
        <v>281250</v>
      </c>
      <c r="I43" s="741">
        <f t="shared" ref="I43:I53" si="34">I31+10000</f>
        <v>225000</v>
      </c>
      <c r="J43" s="764">
        <f t="shared" si="31"/>
        <v>204545.45454545453</v>
      </c>
      <c r="K43" s="710">
        <f t="shared" si="25"/>
        <v>255681.81818181815</v>
      </c>
      <c r="L43" s="711">
        <f t="shared" si="26"/>
        <v>204545.45454545453</v>
      </c>
      <c r="M43" s="742">
        <f t="shared" si="27"/>
        <v>185950.41322314047</v>
      </c>
      <c r="N43" s="719">
        <f t="shared" si="18"/>
        <v>187500</v>
      </c>
      <c r="O43" s="666">
        <f t="shared" si="19"/>
        <v>150000</v>
      </c>
      <c r="P43" s="680">
        <f t="shared" si="20"/>
        <v>136363.63636363635</v>
      </c>
      <c r="Q43" s="761">
        <f t="shared" si="28"/>
        <v>216346.15384615384</v>
      </c>
      <c r="R43" s="747">
        <f t="shared" si="29"/>
        <v>173076.92307692306</v>
      </c>
      <c r="S43" s="969">
        <f t="shared" si="30"/>
        <v>157342.65734265733</v>
      </c>
      <c r="T43" s="977">
        <f t="shared" si="13"/>
        <v>234375</v>
      </c>
      <c r="U43" s="973">
        <f t="shared" si="14"/>
        <v>187500</v>
      </c>
      <c r="V43" s="978">
        <f t="shared" si="15"/>
        <v>170454.54545454544</v>
      </c>
    </row>
    <row r="44" spans="1:22" x14ac:dyDescent="0.2">
      <c r="A44" s="149">
        <f t="shared" si="16"/>
        <v>39</v>
      </c>
      <c r="B44" s="870"/>
      <c r="C44" s="153"/>
      <c r="D44" s="875"/>
      <c r="E44" s="154">
        <v>40</v>
      </c>
      <c r="F44" s="154">
        <v>90</v>
      </c>
      <c r="G44" s="155" t="s">
        <v>8</v>
      </c>
      <c r="H44" s="38">
        <f t="shared" si="5"/>
        <v>306250</v>
      </c>
      <c r="I44" s="741">
        <f t="shared" si="34"/>
        <v>245000</v>
      </c>
      <c r="J44" s="764">
        <f t="shared" si="31"/>
        <v>222727.27272727271</v>
      </c>
      <c r="K44" s="710">
        <f t="shared" si="25"/>
        <v>278409.09090909088</v>
      </c>
      <c r="L44" s="711">
        <f t="shared" si="26"/>
        <v>222727.27272727271</v>
      </c>
      <c r="M44" s="742">
        <f t="shared" si="27"/>
        <v>202479.33884297518</v>
      </c>
      <c r="N44" s="719">
        <f t="shared" si="18"/>
        <v>204166.66666666666</v>
      </c>
      <c r="O44" s="666">
        <f t="shared" si="19"/>
        <v>163333.33333333334</v>
      </c>
      <c r="P44" s="680">
        <f t="shared" si="20"/>
        <v>148484.84848484848</v>
      </c>
      <c r="Q44" s="761">
        <f t="shared" si="28"/>
        <v>235576.92307692306</v>
      </c>
      <c r="R44" s="747">
        <f t="shared" si="29"/>
        <v>188461.53846153847</v>
      </c>
      <c r="S44" s="969">
        <f t="shared" si="30"/>
        <v>171328.67132867131</v>
      </c>
      <c r="T44" s="977">
        <f t="shared" si="13"/>
        <v>255208.33333333334</v>
      </c>
      <c r="U44" s="973">
        <f t="shared" si="14"/>
        <v>204166.66666666669</v>
      </c>
      <c r="V44" s="978">
        <f t="shared" si="15"/>
        <v>185606.06060606061</v>
      </c>
    </row>
    <row r="45" spans="1:22" x14ac:dyDescent="0.2">
      <c r="A45" s="149">
        <f t="shared" si="16"/>
        <v>40</v>
      </c>
      <c r="B45" s="870"/>
      <c r="C45" s="153"/>
      <c r="D45" s="875"/>
      <c r="E45" s="154">
        <v>40</v>
      </c>
      <c r="F45" s="154">
        <f>F44+10</f>
        <v>100</v>
      </c>
      <c r="G45" s="155" t="s">
        <v>8</v>
      </c>
      <c r="H45" s="38">
        <f t="shared" si="5"/>
        <v>343750</v>
      </c>
      <c r="I45" s="741">
        <f t="shared" si="34"/>
        <v>275000</v>
      </c>
      <c r="J45" s="764">
        <f t="shared" si="31"/>
        <v>249999.99999999997</v>
      </c>
      <c r="K45" s="710">
        <f t="shared" si="25"/>
        <v>312500</v>
      </c>
      <c r="L45" s="711">
        <f t="shared" si="26"/>
        <v>249999.99999999997</v>
      </c>
      <c r="M45" s="742">
        <f t="shared" si="27"/>
        <v>227272.72727272724</v>
      </c>
      <c r="N45" s="719">
        <f t="shared" si="18"/>
        <v>229166.66666666666</v>
      </c>
      <c r="O45" s="666">
        <f t="shared" si="19"/>
        <v>183333.33333333334</v>
      </c>
      <c r="P45" s="680">
        <f t="shared" si="20"/>
        <v>166666.66666666666</v>
      </c>
      <c r="Q45" s="761">
        <f t="shared" si="28"/>
        <v>264423.07692307694</v>
      </c>
      <c r="R45" s="747">
        <f t="shared" si="29"/>
        <v>211538.46153846153</v>
      </c>
      <c r="S45" s="969">
        <f t="shared" si="30"/>
        <v>192307.69230769228</v>
      </c>
      <c r="T45" s="977">
        <f t="shared" si="13"/>
        <v>286458.33333333337</v>
      </c>
      <c r="U45" s="973">
        <f t="shared" si="14"/>
        <v>229166.66666666669</v>
      </c>
      <c r="V45" s="978">
        <f t="shared" si="15"/>
        <v>208333.33333333331</v>
      </c>
    </row>
    <row r="46" spans="1:22" x14ac:dyDescent="0.2">
      <c r="A46" s="149">
        <f t="shared" si="16"/>
        <v>41</v>
      </c>
      <c r="B46" s="870"/>
      <c r="C46" s="153"/>
      <c r="D46" s="875"/>
      <c r="E46" s="154">
        <v>40</v>
      </c>
      <c r="F46" s="154">
        <f t="shared" ref="F46:F50" si="35">F45+10</f>
        <v>110</v>
      </c>
      <c r="G46" s="155" t="s">
        <v>8</v>
      </c>
      <c r="H46" s="38">
        <f t="shared" si="5"/>
        <v>356250</v>
      </c>
      <c r="I46" s="741">
        <f t="shared" si="34"/>
        <v>285000</v>
      </c>
      <c r="J46" s="764">
        <f t="shared" si="31"/>
        <v>259090.90909090906</v>
      </c>
      <c r="K46" s="710">
        <f t="shared" si="25"/>
        <v>323863.63636363635</v>
      </c>
      <c r="L46" s="711">
        <f t="shared" si="26"/>
        <v>259090.90909090906</v>
      </c>
      <c r="M46" s="742">
        <f t="shared" si="27"/>
        <v>235537.19008264458</v>
      </c>
      <c r="N46" s="719">
        <f t="shared" si="18"/>
        <v>237500</v>
      </c>
      <c r="O46" s="666">
        <f t="shared" si="19"/>
        <v>190000</v>
      </c>
      <c r="P46" s="680">
        <f t="shared" si="20"/>
        <v>172727.27272727271</v>
      </c>
      <c r="Q46" s="761">
        <f t="shared" si="28"/>
        <v>274038.4615384615</v>
      </c>
      <c r="R46" s="747">
        <f t="shared" si="29"/>
        <v>219230.76923076922</v>
      </c>
      <c r="S46" s="969">
        <f t="shared" si="30"/>
        <v>199300.69930069926</v>
      </c>
      <c r="T46" s="977">
        <f t="shared" si="13"/>
        <v>296875</v>
      </c>
      <c r="U46" s="973">
        <f t="shared" si="14"/>
        <v>237500</v>
      </c>
      <c r="V46" s="978">
        <f t="shared" si="15"/>
        <v>215909.09090909088</v>
      </c>
    </row>
    <row r="47" spans="1:22" ht="17" thickBot="1" x14ac:dyDescent="0.25">
      <c r="A47" s="149">
        <f t="shared" si="16"/>
        <v>42</v>
      </c>
      <c r="B47" s="870"/>
      <c r="C47" s="10"/>
      <c r="D47" s="875"/>
      <c r="E47" s="172">
        <v>40</v>
      </c>
      <c r="F47" s="172">
        <f t="shared" si="35"/>
        <v>120</v>
      </c>
      <c r="G47" s="173" t="s">
        <v>8</v>
      </c>
      <c r="H47" s="749">
        <f t="shared" si="5"/>
        <v>356250</v>
      </c>
      <c r="I47" s="750">
        <f t="shared" si="34"/>
        <v>285000</v>
      </c>
      <c r="J47" s="765">
        <f t="shared" si="31"/>
        <v>259090.90909090906</v>
      </c>
      <c r="K47" s="702">
        <f t="shared" si="25"/>
        <v>323863.63636363635</v>
      </c>
      <c r="L47" s="703">
        <f t="shared" si="26"/>
        <v>259090.90909090906</v>
      </c>
      <c r="M47" s="713">
        <f t="shared" si="27"/>
        <v>235537.19008264458</v>
      </c>
      <c r="N47" s="720">
        <f t="shared" si="18"/>
        <v>237500</v>
      </c>
      <c r="O47" s="721">
        <f t="shared" si="19"/>
        <v>190000</v>
      </c>
      <c r="P47" s="722">
        <f t="shared" si="20"/>
        <v>172727.27272727271</v>
      </c>
      <c r="Q47" s="762">
        <f t="shared" si="28"/>
        <v>274038.4615384615</v>
      </c>
      <c r="R47" s="752">
        <f t="shared" si="29"/>
        <v>219230.76923076922</v>
      </c>
      <c r="S47" s="970">
        <f t="shared" si="30"/>
        <v>199300.69930069926</v>
      </c>
      <c r="T47" s="979">
        <f t="shared" si="13"/>
        <v>296875</v>
      </c>
      <c r="U47" s="980">
        <f t="shared" si="14"/>
        <v>237500</v>
      </c>
      <c r="V47" s="981">
        <f t="shared" si="15"/>
        <v>215909.09090909088</v>
      </c>
    </row>
    <row r="48" spans="1:22" x14ac:dyDescent="0.2">
      <c r="A48" s="149">
        <f t="shared" si="16"/>
        <v>43</v>
      </c>
      <c r="B48" s="870"/>
      <c r="C48" s="12"/>
      <c r="D48" s="875"/>
      <c r="E48" s="147">
        <v>40</v>
      </c>
      <c r="F48" s="147">
        <f t="shared" si="35"/>
        <v>130</v>
      </c>
      <c r="G48" s="148" t="s">
        <v>8</v>
      </c>
      <c r="H48" s="38">
        <f>I48*1.25</f>
        <v>368750</v>
      </c>
      <c r="I48" s="660">
        <f t="shared" si="34"/>
        <v>295000</v>
      </c>
      <c r="J48" s="676">
        <f t="shared" si="31"/>
        <v>268181.81818181818</v>
      </c>
      <c r="K48" s="662">
        <f t="shared" si="25"/>
        <v>335227.27272727271</v>
      </c>
      <c r="L48" s="663">
        <f t="shared" si="26"/>
        <v>268181.81818181818</v>
      </c>
      <c r="M48" s="664">
        <f t="shared" si="27"/>
        <v>243801.65289256195</v>
      </c>
      <c r="N48" s="719">
        <f t="shared" si="18"/>
        <v>245833.33333333334</v>
      </c>
      <c r="O48" s="666">
        <f t="shared" si="19"/>
        <v>196666.66666666666</v>
      </c>
      <c r="P48" s="680">
        <f t="shared" si="20"/>
        <v>178787.87878787878</v>
      </c>
      <c r="Q48" s="667">
        <f t="shared" si="28"/>
        <v>283653.84615384613</v>
      </c>
      <c r="R48" s="668">
        <f t="shared" si="29"/>
        <v>226923.07692307691</v>
      </c>
      <c r="S48" s="971">
        <f t="shared" si="30"/>
        <v>206293.70629370629</v>
      </c>
      <c r="T48" s="974">
        <f t="shared" si="13"/>
        <v>307291.66666666669</v>
      </c>
      <c r="U48" s="975">
        <f t="shared" si="14"/>
        <v>245833.33333333334</v>
      </c>
      <c r="V48" s="976">
        <f t="shared" si="15"/>
        <v>223484.84848484848</v>
      </c>
    </row>
    <row r="49" spans="1:22" x14ac:dyDescent="0.2">
      <c r="A49" s="149">
        <f t="shared" si="16"/>
        <v>44</v>
      </c>
      <c r="B49" s="870"/>
      <c r="C49" s="153"/>
      <c r="D49" s="875"/>
      <c r="E49" s="154">
        <v>40</v>
      </c>
      <c r="F49" s="154">
        <f t="shared" si="35"/>
        <v>140</v>
      </c>
      <c r="G49" s="155" t="s">
        <v>8</v>
      </c>
      <c r="H49" s="38">
        <f t="shared" si="5"/>
        <v>368750</v>
      </c>
      <c r="I49" s="157">
        <f t="shared" si="34"/>
        <v>295000</v>
      </c>
      <c r="J49" s="178">
        <f t="shared" si="31"/>
        <v>268181.81818181818</v>
      </c>
      <c r="K49" s="159">
        <f t="shared" si="25"/>
        <v>335227.27272727271</v>
      </c>
      <c r="L49" s="160">
        <f t="shared" si="26"/>
        <v>268181.81818181818</v>
      </c>
      <c r="M49" s="715">
        <f t="shared" si="27"/>
        <v>243801.65289256195</v>
      </c>
      <c r="N49" s="719">
        <f t="shared" si="18"/>
        <v>245833.33333333334</v>
      </c>
      <c r="O49" s="666">
        <f t="shared" si="19"/>
        <v>196666.66666666666</v>
      </c>
      <c r="P49" s="680">
        <f t="shared" si="20"/>
        <v>178787.87878787878</v>
      </c>
      <c r="Q49" s="161">
        <f t="shared" si="28"/>
        <v>283653.84615384613</v>
      </c>
      <c r="R49" s="162">
        <f t="shared" si="29"/>
        <v>226923.07692307691</v>
      </c>
      <c r="S49" s="969">
        <f t="shared" si="30"/>
        <v>206293.70629370629</v>
      </c>
      <c r="T49" s="977">
        <f t="shared" si="13"/>
        <v>307291.66666666669</v>
      </c>
      <c r="U49" s="973">
        <f t="shared" si="14"/>
        <v>245833.33333333334</v>
      </c>
      <c r="V49" s="978">
        <f t="shared" si="15"/>
        <v>223484.84848484848</v>
      </c>
    </row>
    <row r="50" spans="1:22" x14ac:dyDescent="0.2">
      <c r="A50" s="149">
        <f t="shared" si="16"/>
        <v>45</v>
      </c>
      <c r="B50" s="870"/>
      <c r="C50" s="153"/>
      <c r="D50" s="875"/>
      <c r="E50" s="154">
        <v>40</v>
      </c>
      <c r="F50" s="154">
        <f t="shared" si="35"/>
        <v>150</v>
      </c>
      <c r="G50" s="155" t="s">
        <v>8</v>
      </c>
      <c r="H50" s="38">
        <f t="shared" si="5"/>
        <v>381250</v>
      </c>
      <c r="I50" s="157">
        <f t="shared" si="34"/>
        <v>305000</v>
      </c>
      <c r="J50" s="178">
        <f t="shared" si="31"/>
        <v>277272.72727272724</v>
      </c>
      <c r="K50" s="159">
        <f t="shared" si="25"/>
        <v>346590.90909090906</v>
      </c>
      <c r="L50" s="160">
        <f t="shared" si="26"/>
        <v>277272.72727272724</v>
      </c>
      <c r="M50" s="715">
        <f t="shared" si="27"/>
        <v>252066.11570247929</v>
      </c>
      <c r="N50" s="719">
        <f t="shared" si="18"/>
        <v>254166.66666666666</v>
      </c>
      <c r="O50" s="666">
        <f t="shared" si="19"/>
        <v>203333.33333333334</v>
      </c>
      <c r="P50" s="680">
        <f t="shared" si="20"/>
        <v>184848.48484848483</v>
      </c>
      <c r="Q50" s="161">
        <f t="shared" si="28"/>
        <v>293269.23076923075</v>
      </c>
      <c r="R50" s="162">
        <f t="shared" si="29"/>
        <v>234615.3846153846</v>
      </c>
      <c r="S50" s="969">
        <f t="shared" si="30"/>
        <v>213286.71328671326</v>
      </c>
      <c r="T50" s="977">
        <f t="shared" si="13"/>
        <v>317708.33333333337</v>
      </c>
      <c r="U50" s="973">
        <f t="shared" si="14"/>
        <v>254166.66666666669</v>
      </c>
      <c r="V50" s="978">
        <f t="shared" si="15"/>
        <v>231060.60606060605</v>
      </c>
    </row>
    <row r="51" spans="1:22" x14ac:dyDescent="0.2">
      <c r="A51" s="149">
        <f t="shared" si="16"/>
        <v>46</v>
      </c>
      <c r="B51" s="870"/>
      <c r="C51" s="153"/>
      <c r="D51" s="875"/>
      <c r="E51" s="154">
        <v>40</v>
      </c>
      <c r="F51" s="154">
        <f>F50+10</f>
        <v>160</v>
      </c>
      <c r="G51" s="155" t="s">
        <v>8</v>
      </c>
      <c r="H51" s="38">
        <f t="shared" si="5"/>
        <v>381250</v>
      </c>
      <c r="I51" s="157">
        <f t="shared" si="34"/>
        <v>305000</v>
      </c>
      <c r="J51" s="178">
        <f t="shared" si="31"/>
        <v>277272.72727272724</v>
      </c>
      <c r="K51" s="159">
        <f t="shared" si="25"/>
        <v>346590.90909090906</v>
      </c>
      <c r="L51" s="160">
        <f t="shared" si="26"/>
        <v>277272.72727272724</v>
      </c>
      <c r="M51" s="715">
        <f t="shared" si="27"/>
        <v>252066.11570247929</v>
      </c>
      <c r="N51" s="719">
        <f t="shared" si="18"/>
        <v>254166.66666666666</v>
      </c>
      <c r="O51" s="666">
        <f t="shared" si="19"/>
        <v>203333.33333333334</v>
      </c>
      <c r="P51" s="680">
        <f t="shared" si="20"/>
        <v>184848.48484848483</v>
      </c>
      <c r="Q51" s="161">
        <f t="shared" si="28"/>
        <v>293269.23076923075</v>
      </c>
      <c r="R51" s="162">
        <f t="shared" si="29"/>
        <v>234615.3846153846</v>
      </c>
      <c r="S51" s="969">
        <f t="shared" si="30"/>
        <v>213286.71328671326</v>
      </c>
      <c r="T51" s="977">
        <f t="shared" si="13"/>
        <v>317708.33333333337</v>
      </c>
      <c r="U51" s="973">
        <f t="shared" si="14"/>
        <v>254166.66666666669</v>
      </c>
      <c r="V51" s="978">
        <f t="shared" si="15"/>
        <v>231060.60606060605</v>
      </c>
    </row>
    <row r="52" spans="1:22" x14ac:dyDescent="0.2">
      <c r="A52" s="149">
        <f t="shared" si="16"/>
        <v>47</v>
      </c>
      <c r="B52" s="870"/>
      <c r="C52" s="153"/>
      <c r="D52" s="875"/>
      <c r="E52" s="154">
        <v>40</v>
      </c>
      <c r="F52" s="154">
        <f t="shared" ref="F52" si="36">F51+10</f>
        <v>170</v>
      </c>
      <c r="G52" s="155" t="s">
        <v>8</v>
      </c>
      <c r="H52" s="38">
        <f t="shared" si="5"/>
        <v>381250</v>
      </c>
      <c r="I52" s="157">
        <f t="shared" si="34"/>
        <v>305000</v>
      </c>
      <c r="J52" s="178">
        <f t="shared" si="31"/>
        <v>277272.72727272724</v>
      </c>
      <c r="K52" s="159">
        <f t="shared" si="25"/>
        <v>346590.90909090906</v>
      </c>
      <c r="L52" s="160">
        <f t="shared" si="26"/>
        <v>277272.72727272724</v>
      </c>
      <c r="M52" s="715">
        <f t="shared" si="27"/>
        <v>252066.11570247929</v>
      </c>
      <c r="N52" s="719">
        <f t="shared" si="18"/>
        <v>254166.66666666666</v>
      </c>
      <c r="O52" s="666">
        <f t="shared" si="19"/>
        <v>203333.33333333334</v>
      </c>
      <c r="P52" s="680">
        <f t="shared" si="20"/>
        <v>184848.48484848483</v>
      </c>
      <c r="Q52" s="161">
        <f t="shared" si="28"/>
        <v>293269.23076923075</v>
      </c>
      <c r="R52" s="162">
        <f t="shared" si="29"/>
        <v>234615.3846153846</v>
      </c>
      <c r="S52" s="969">
        <f t="shared" si="30"/>
        <v>213286.71328671326</v>
      </c>
      <c r="T52" s="977">
        <f t="shared" si="13"/>
        <v>317708.33333333337</v>
      </c>
      <c r="U52" s="973">
        <f t="shared" si="14"/>
        <v>254166.66666666669</v>
      </c>
      <c r="V52" s="978">
        <f t="shared" si="15"/>
        <v>231060.60606060605</v>
      </c>
    </row>
    <row r="53" spans="1:22" ht="17" thickBot="1" x14ac:dyDescent="0.25">
      <c r="A53" s="176">
        <f t="shared" si="16"/>
        <v>48</v>
      </c>
      <c r="B53" s="871"/>
      <c r="C53" s="10"/>
      <c r="D53" s="876"/>
      <c r="E53" s="172">
        <v>40</v>
      </c>
      <c r="F53" s="172">
        <f>F52+10</f>
        <v>180</v>
      </c>
      <c r="G53" s="173" t="s">
        <v>8</v>
      </c>
      <c r="H53" s="754">
        <f t="shared" si="5"/>
        <v>381250</v>
      </c>
      <c r="I53" s="755">
        <f t="shared" si="34"/>
        <v>305000</v>
      </c>
      <c r="J53" s="766">
        <f t="shared" si="31"/>
        <v>277272.72727272724</v>
      </c>
      <c r="K53" s="707">
        <f t="shared" si="25"/>
        <v>346590.90909090906</v>
      </c>
      <c r="L53" s="708">
        <f t="shared" si="26"/>
        <v>277272.72727272724</v>
      </c>
      <c r="M53" s="756">
        <f t="shared" si="27"/>
        <v>252066.11570247929</v>
      </c>
      <c r="N53" s="733">
        <f t="shared" si="18"/>
        <v>254166.66666666666</v>
      </c>
      <c r="O53" s="716">
        <f t="shared" si="19"/>
        <v>203333.33333333334</v>
      </c>
      <c r="P53" s="734">
        <f t="shared" si="20"/>
        <v>184848.48484848483</v>
      </c>
      <c r="Q53" s="757">
        <f t="shared" si="28"/>
        <v>293269.23076923075</v>
      </c>
      <c r="R53" s="758">
        <f t="shared" si="29"/>
        <v>234615.3846153846</v>
      </c>
      <c r="S53" s="972">
        <f t="shared" si="30"/>
        <v>213286.71328671326</v>
      </c>
      <c r="T53" s="1000">
        <f t="shared" si="13"/>
        <v>317708.33333333337</v>
      </c>
      <c r="U53" s="980">
        <f t="shared" si="14"/>
        <v>254166.66666666669</v>
      </c>
      <c r="V53" s="981">
        <f t="shared" si="15"/>
        <v>231060.60606060605</v>
      </c>
    </row>
    <row r="54" spans="1:22" x14ac:dyDescent="0.2">
      <c r="A54" s="177">
        <f t="shared" si="16"/>
        <v>49</v>
      </c>
      <c r="B54" s="860" t="s">
        <v>14</v>
      </c>
      <c r="C54" s="31"/>
      <c r="D54" s="877"/>
      <c r="E54" s="32">
        <v>20</v>
      </c>
      <c r="F54" s="32">
        <v>75</v>
      </c>
      <c r="G54" s="33" t="s">
        <v>8</v>
      </c>
      <c r="H54" s="34">
        <f>I54*1.25</f>
        <v>187500</v>
      </c>
      <c r="I54" s="736">
        <v>150000</v>
      </c>
      <c r="J54" s="700">
        <f t="shared" si="31"/>
        <v>136363.63636363635</v>
      </c>
      <c r="K54" s="40">
        <f>H54/1.1</f>
        <v>170454.54545454544</v>
      </c>
      <c r="L54" s="705">
        <f t="shared" si="26"/>
        <v>136363.63636363635</v>
      </c>
      <c r="M54" s="714">
        <f t="shared" si="27"/>
        <v>123966.94214876031</v>
      </c>
      <c r="N54" s="760">
        <f t="shared" si="18"/>
        <v>125000</v>
      </c>
      <c r="O54" s="717">
        <f t="shared" si="19"/>
        <v>100000</v>
      </c>
      <c r="P54" s="718">
        <f t="shared" si="20"/>
        <v>90909.090909090897</v>
      </c>
      <c r="Q54" s="48">
        <f t="shared" ref="Q54:Q77" si="37">H54/1.3</f>
        <v>144230.76923076922</v>
      </c>
      <c r="R54" s="739">
        <f t="shared" ref="R54:R77" si="38">I54/1.3</f>
        <v>115384.61538461538</v>
      </c>
      <c r="S54" s="968">
        <f t="shared" ref="S54:S77" si="39">J54/1.3</f>
        <v>104895.10489510489</v>
      </c>
      <c r="T54" s="974">
        <f t="shared" si="13"/>
        <v>156250</v>
      </c>
      <c r="U54" s="975">
        <f t="shared" si="14"/>
        <v>125000</v>
      </c>
      <c r="V54" s="976">
        <f t="shared" si="15"/>
        <v>113636.36363636363</v>
      </c>
    </row>
    <row r="55" spans="1:22" x14ac:dyDescent="0.2">
      <c r="A55" s="149">
        <f t="shared" si="16"/>
        <v>50</v>
      </c>
      <c r="B55" s="861"/>
      <c r="C55" s="153"/>
      <c r="D55" s="875"/>
      <c r="E55" s="154">
        <v>20</v>
      </c>
      <c r="F55" s="154">
        <v>80</v>
      </c>
      <c r="G55" s="155" t="s">
        <v>8</v>
      </c>
      <c r="H55" s="38">
        <f t="shared" si="5"/>
        <v>187500</v>
      </c>
      <c r="I55" s="741">
        <v>150000</v>
      </c>
      <c r="J55" s="701">
        <f t="shared" si="31"/>
        <v>136363.63636363635</v>
      </c>
      <c r="K55" s="710">
        <f t="shared" ref="K55:K77" si="40">H55/1.1</f>
        <v>170454.54545454544</v>
      </c>
      <c r="L55" s="711">
        <f t="shared" ref="L55:L78" si="41">I55/1.1</f>
        <v>136363.63636363635</v>
      </c>
      <c r="M55" s="742">
        <f t="shared" ref="M55:M78" si="42">J55/1.1</f>
        <v>123966.94214876031</v>
      </c>
      <c r="N55" s="719">
        <f t="shared" si="18"/>
        <v>125000</v>
      </c>
      <c r="O55" s="666">
        <f t="shared" si="19"/>
        <v>100000</v>
      </c>
      <c r="P55" s="680">
        <f t="shared" si="20"/>
        <v>90909.090909090897</v>
      </c>
      <c r="Q55" s="761">
        <f t="shared" si="37"/>
        <v>144230.76923076922</v>
      </c>
      <c r="R55" s="747">
        <f t="shared" si="38"/>
        <v>115384.61538461538</v>
      </c>
      <c r="S55" s="969">
        <f t="shared" si="39"/>
        <v>104895.10489510489</v>
      </c>
      <c r="T55" s="977">
        <f t="shared" si="13"/>
        <v>156250</v>
      </c>
      <c r="U55" s="973">
        <f t="shared" si="14"/>
        <v>125000</v>
      </c>
      <c r="V55" s="978">
        <f t="shared" si="15"/>
        <v>113636.36363636363</v>
      </c>
    </row>
    <row r="56" spans="1:22" x14ac:dyDescent="0.2">
      <c r="A56" s="149">
        <f t="shared" si="16"/>
        <v>51</v>
      </c>
      <c r="B56" s="861"/>
      <c r="C56" s="153"/>
      <c r="D56" s="875"/>
      <c r="E56" s="154">
        <v>20</v>
      </c>
      <c r="F56" s="154">
        <v>90</v>
      </c>
      <c r="G56" s="155" t="s">
        <v>8</v>
      </c>
      <c r="H56" s="38">
        <f t="shared" si="5"/>
        <v>187500</v>
      </c>
      <c r="I56" s="741">
        <v>150000</v>
      </c>
      <c r="J56" s="701">
        <f t="shared" si="31"/>
        <v>136363.63636363635</v>
      </c>
      <c r="K56" s="710">
        <f t="shared" si="40"/>
        <v>170454.54545454544</v>
      </c>
      <c r="L56" s="711">
        <f t="shared" si="41"/>
        <v>136363.63636363635</v>
      </c>
      <c r="M56" s="742">
        <f t="shared" si="42"/>
        <v>123966.94214876031</v>
      </c>
      <c r="N56" s="719">
        <f t="shared" si="18"/>
        <v>125000</v>
      </c>
      <c r="O56" s="666">
        <f t="shared" si="19"/>
        <v>100000</v>
      </c>
      <c r="P56" s="680">
        <f t="shared" si="20"/>
        <v>90909.090909090897</v>
      </c>
      <c r="Q56" s="761">
        <f t="shared" si="37"/>
        <v>144230.76923076922</v>
      </c>
      <c r="R56" s="747">
        <f t="shared" si="38"/>
        <v>115384.61538461538</v>
      </c>
      <c r="S56" s="969">
        <f t="shared" si="39"/>
        <v>104895.10489510489</v>
      </c>
      <c r="T56" s="977">
        <f t="shared" si="13"/>
        <v>156250</v>
      </c>
      <c r="U56" s="973">
        <f t="shared" si="14"/>
        <v>125000</v>
      </c>
      <c r="V56" s="978">
        <f t="shared" si="15"/>
        <v>113636.36363636363</v>
      </c>
    </row>
    <row r="57" spans="1:22" x14ac:dyDescent="0.2">
      <c r="A57" s="149">
        <f t="shared" si="16"/>
        <v>52</v>
      </c>
      <c r="B57" s="861"/>
      <c r="C57" s="153"/>
      <c r="D57" s="875"/>
      <c r="E57" s="154">
        <v>20</v>
      </c>
      <c r="F57" s="154">
        <f>F56+10</f>
        <v>100</v>
      </c>
      <c r="G57" s="155" t="s">
        <v>8</v>
      </c>
      <c r="H57" s="38">
        <f t="shared" si="5"/>
        <v>187500</v>
      </c>
      <c r="I57" s="741">
        <v>150000</v>
      </c>
      <c r="J57" s="701">
        <f t="shared" si="31"/>
        <v>136363.63636363635</v>
      </c>
      <c r="K57" s="710">
        <f t="shared" si="40"/>
        <v>170454.54545454544</v>
      </c>
      <c r="L57" s="711">
        <f t="shared" si="41"/>
        <v>136363.63636363635</v>
      </c>
      <c r="M57" s="742">
        <f t="shared" si="42"/>
        <v>123966.94214876031</v>
      </c>
      <c r="N57" s="719">
        <f t="shared" si="18"/>
        <v>125000</v>
      </c>
      <c r="O57" s="666">
        <f t="shared" si="19"/>
        <v>100000</v>
      </c>
      <c r="P57" s="680">
        <f t="shared" si="20"/>
        <v>90909.090909090897</v>
      </c>
      <c r="Q57" s="761">
        <f t="shared" si="37"/>
        <v>144230.76923076922</v>
      </c>
      <c r="R57" s="747">
        <f t="shared" si="38"/>
        <v>115384.61538461538</v>
      </c>
      <c r="S57" s="969">
        <f t="shared" si="39"/>
        <v>104895.10489510489</v>
      </c>
      <c r="T57" s="977">
        <f t="shared" si="13"/>
        <v>156250</v>
      </c>
      <c r="U57" s="973">
        <f t="shared" si="14"/>
        <v>125000</v>
      </c>
      <c r="V57" s="978">
        <f t="shared" si="15"/>
        <v>113636.36363636363</v>
      </c>
    </row>
    <row r="58" spans="1:22" x14ac:dyDescent="0.2">
      <c r="A58" s="149">
        <f t="shared" si="16"/>
        <v>53</v>
      </c>
      <c r="B58" s="861"/>
      <c r="C58" s="153"/>
      <c r="D58" s="875"/>
      <c r="E58" s="154">
        <v>20</v>
      </c>
      <c r="F58" s="154">
        <f t="shared" ref="F58:F62" si="43">F57+10</f>
        <v>110</v>
      </c>
      <c r="G58" s="155" t="s">
        <v>8</v>
      </c>
      <c r="H58" s="38">
        <f t="shared" si="5"/>
        <v>193750</v>
      </c>
      <c r="I58" s="741">
        <v>155000</v>
      </c>
      <c r="J58" s="701">
        <f t="shared" si="31"/>
        <v>140909.09090909091</v>
      </c>
      <c r="K58" s="710">
        <f t="shared" si="40"/>
        <v>176136.36363636362</v>
      </c>
      <c r="L58" s="711">
        <f t="shared" si="41"/>
        <v>140909.09090909091</v>
      </c>
      <c r="M58" s="742">
        <f t="shared" si="42"/>
        <v>128099.173553719</v>
      </c>
      <c r="N58" s="719">
        <f t="shared" si="18"/>
        <v>129166.66666666667</v>
      </c>
      <c r="O58" s="666">
        <f t="shared" si="19"/>
        <v>103333.33333333333</v>
      </c>
      <c r="P58" s="680">
        <f t="shared" si="20"/>
        <v>93939.393939393936</v>
      </c>
      <c r="Q58" s="761">
        <f t="shared" si="37"/>
        <v>149038.46153846153</v>
      </c>
      <c r="R58" s="747">
        <f t="shared" si="38"/>
        <v>119230.76923076922</v>
      </c>
      <c r="S58" s="969">
        <f t="shared" si="39"/>
        <v>108391.60839160839</v>
      </c>
      <c r="T58" s="977">
        <f t="shared" si="13"/>
        <v>161458.33333333334</v>
      </c>
      <c r="U58" s="973">
        <f t="shared" si="14"/>
        <v>129166.66666666667</v>
      </c>
      <c r="V58" s="978">
        <f t="shared" si="15"/>
        <v>117424.24242424243</v>
      </c>
    </row>
    <row r="59" spans="1:22" ht="17" thickBot="1" x14ac:dyDescent="0.25">
      <c r="A59" s="149">
        <f t="shared" si="16"/>
        <v>54</v>
      </c>
      <c r="B59" s="861"/>
      <c r="C59" s="164"/>
      <c r="D59" s="875"/>
      <c r="E59" s="165">
        <v>20</v>
      </c>
      <c r="F59" s="165">
        <f t="shared" si="43"/>
        <v>120</v>
      </c>
      <c r="G59" s="166" t="s">
        <v>8</v>
      </c>
      <c r="H59" s="749">
        <f t="shared" si="5"/>
        <v>193750</v>
      </c>
      <c r="I59" s="750">
        <v>155000</v>
      </c>
      <c r="J59" s="697">
        <f t="shared" si="31"/>
        <v>140909.09090909091</v>
      </c>
      <c r="K59" s="702">
        <f t="shared" si="40"/>
        <v>176136.36363636362</v>
      </c>
      <c r="L59" s="703">
        <f t="shared" si="41"/>
        <v>140909.09090909091</v>
      </c>
      <c r="M59" s="713">
        <f t="shared" si="42"/>
        <v>128099.173553719</v>
      </c>
      <c r="N59" s="720">
        <f t="shared" si="18"/>
        <v>129166.66666666667</v>
      </c>
      <c r="O59" s="721">
        <f t="shared" si="19"/>
        <v>103333.33333333333</v>
      </c>
      <c r="P59" s="722">
        <f t="shared" si="20"/>
        <v>93939.393939393936</v>
      </c>
      <c r="Q59" s="762">
        <f t="shared" si="37"/>
        <v>149038.46153846153</v>
      </c>
      <c r="R59" s="752">
        <f t="shared" si="38"/>
        <v>119230.76923076922</v>
      </c>
      <c r="S59" s="970">
        <f t="shared" si="39"/>
        <v>108391.60839160839</v>
      </c>
      <c r="T59" s="1000">
        <f t="shared" si="13"/>
        <v>161458.33333333334</v>
      </c>
      <c r="U59" s="980">
        <f t="shared" si="14"/>
        <v>129166.66666666667</v>
      </c>
      <c r="V59" s="981">
        <f t="shared" si="15"/>
        <v>117424.24242424243</v>
      </c>
    </row>
    <row r="60" spans="1:22" x14ac:dyDescent="0.2">
      <c r="A60" s="149">
        <f t="shared" si="16"/>
        <v>55</v>
      </c>
      <c r="B60" s="861"/>
      <c r="C60" s="20"/>
      <c r="D60" s="875"/>
      <c r="E60" s="150">
        <v>20</v>
      </c>
      <c r="F60" s="150">
        <f t="shared" si="43"/>
        <v>130</v>
      </c>
      <c r="G60" s="151" t="s">
        <v>8</v>
      </c>
      <c r="H60" s="38">
        <f>I60*1.25</f>
        <v>200000</v>
      </c>
      <c r="I60" s="660">
        <v>160000</v>
      </c>
      <c r="J60" s="661">
        <f t="shared" si="31"/>
        <v>145454.54545454544</v>
      </c>
      <c r="K60" s="662">
        <f t="shared" si="40"/>
        <v>181818.18181818179</v>
      </c>
      <c r="L60" s="663">
        <f t="shared" si="41"/>
        <v>145454.54545454544</v>
      </c>
      <c r="M60" s="664">
        <f t="shared" si="42"/>
        <v>132231.40495867765</v>
      </c>
      <c r="N60" s="719">
        <f t="shared" si="18"/>
        <v>133333.33333333334</v>
      </c>
      <c r="O60" s="666">
        <f t="shared" si="19"/>
        <v>106666.66666666667</v>
      </c>
      <c r="P60" s="680">
        <f t="shared" si="20"/>
        <v>96969.696969696961</v>
      </c>
      <c r="Q60" s="667">
        <f t="shared" si="37"/>
        <v>153846.15384615384</v>
      </c>
      <c r="R60" s="668">
        <f t="shared" si="38"/>
        <v>123076.92307692308</v>
      </c>
      <c r="S60" s="971">
        <f t="shared" si="39"/>
        <v>111888.11188811187</v>
      </c>
      <c r="T60" s="974">
        <f t="shared" si="13"/>
        <v>166666.66666666669</v>
      </c>
      <c r="U60" s="975">
        <f t="shared" si="14"/>
        <v>133333.33333333334</v>
      </c>
      <c r="V60" s="976">
        <f t="shared" si="15"/>
        <v>121212.1212121212</v>
      </c>
    </row>
    <row r="61" spans="1:22" x14ac:dyDescent="0.2">
      <c r="A61" s="149">
        <f t="shared" si="16"/>
        <v>56</v>
      </c>
      <c r="B61" s="861"/>
      <c r="C61" s="153"/>
      <c r="D61" s="875"/>
      <c r="E61" s="154">
        <v>20</v>
      </c>
      <c r="F61" s="154">
        <f t="shared" si="43"/>
        <v>140</v>
      </c>
      <c r="G61" s="155" t="s">
        <v>8</v>
      </c>
      <c r="H61" s="38">
        <f t="shared" si="5"/>
        <v>200000</v>
      </c>
      <c r="I61" s="157">
        <v>160000</v>
      </c>
      <c r="J61" s="158">
        <f t="shared" si="31"/>
        <v>145454.54545454544</v>
      </c>
      <c r="K61" s="159">
        <f t="shared" si="40"/>
        <v>181818.18181818179</v>
      </c>
      <c r="L61" s="160">
        <f t="shared" si="41"/>
        <v>145454.54545454544</v>
      </c>
      <c r="M61" s="715">
        <f t="shared" si="42"/>
        <v>132231.40495867765</v>
      </c>
      <c r="N61" s="719">
        <f t="shared" si="18"/>
        <v>133333.33333333334</v>
      </c>
      <c r="O61" s="666">
        <f t="shared" si="19"/>
        <v>106666.66666666667</v>
      </c>
      <c r="P61" s="680">
        <f t="shared" si="20"/>
        <v>96969.696969696961</v>
      </c>
      <c r="Q61" s="161">
        <f t="shared" si="37"/>
        <v>153846.15384615384</v>
      </c>
      <c r="R61" s="162">
        <f t="shared" si="38"/>
        <v>123076.92307692308</v>
      </c>
      <c r="S61" s="969">
        <f t="shared" si="39"/>
        <v>111888.11188811187</v>
      </c>
      <c r="T61" s="977">
        <f t="shared" si="13"/>
        <v>166666.66666666669</v>
      </c>
      <c r="U61" s="973">
        <f t="shared" si="14"/>
        <v>133333.33333333334</v>
      </c>
      <c r="V61" s="978">
        <f t="shared" si="15"/>
        <v>121212.1212121212</v>
      </c>
    </row>
    <row r="62" spans="1:22" x14ac:dyDescent="0.2">
      <c r="A62" s="149">
        <f t="shared" si="16"/>
        <v>57</v>
      </c>
      <c r="B62" s="861"/>
      <c r="C62" s="153"/>
      <c r="D62" s="875"/>
      <c r="E62" s="154">
        <v>20</v>
      </c>
      <c r="F62" s="154">
        <f t="shared" si="43"/>
        <v>150</v>
      </c>
      <c r="G62" s="155" t="s">
        <v>8</v>
      </c>
      <c r="H62" s="38">
        <f t="shared" si="5"/>
        <v>200000</v>
      </c>
      <c r="I62" s="157">
        <v>160000</v>
      </c>
      <c r="J62" s="158">
        <f t="shared" si="31"/>
        <v>145454.54545454544</v>
      </c>
      <c r="K62" s="159">
        <f t="shared" si="40"/>
        <v>181818.18181818179</v>
      </c>
      <c r="L62" s="160">
        <f t="shared" si="41"/>
        <v>145454.54545454544</v>
      </c>
      <c r="M62" s="715">
        <f t="shared" si="42"/>
        <v>132231.40495867765</v>
      </c>
      <c r="N62" s="719">
        <f t="shared" si="18"/>
        <v>133333.33333333334</v>
      </c>
      <c r="O62" s="666">
        <f t="shared" si="19"/>
        <v>106666.66666666667</v>
      </c>
      <c r="P62" s="680">
        <f t="shared" si="20"/>
        <v>96969.696969696961</v>
      </c>
      <c r="Q62" s="161">
        <f t="shared" si="37"/>
        <v>153846.15384615384</v>
      </c>
      <c r="R62" s="162">
        <f t="shared" si="38"/>
        <v>123076.92307692308</v>
      </c>
      <c r="S62" s="969">
        <f t="shared" si="39"/>
        <v>111888.11188811187</v>
      </c>
      <c r="T62" s="977">
        <f t="shared" si="13"/>
        <v>166666.66666666669</v>
      </c>
      <c r="U62" s="973">
        <f t="shared" si="14"/>
        <v>133333.33333333334</v>
      </c>
      <c r="V62" s="978">
        <f t="shared" si="15"/>
        <v>121212.1212121212</v>
      </c>
    </row>
    <row r="63" spans="1:22" x14ac:dyDescent="0.2">
      <c r="A63" s="149">
        <f t="shared" si="16"/>
        <v>58</v>
      </c>
      <c r="B63" s="861"/>
      <c r="C63" s="153"/>
      <c r="D63" s="875"/>
      <c r="E63" s="154">
        <v>20</v>
      </c>
      <c r="F63" s="154">
        <f>F62+10</f>
        <v>160</v>
      </c>
      <c r="G63" s="155" t="s">
        <v>8</v>
      </c>
      <c r="H63" s="38">
        <f t="shared" si="5"/>
        <v>200000</v>
      </c>
      <c r="I63" s="157">
        <v>160000</v>
      </c>
      <c r="J63" s="158">
        <f t="shared" si="31"/>
        <v>145454.54545454544</v>
      </c>
      <c r="K63" s="159">
        <f t="shared" si="40"/>
        <v>181818.18181818179</v>
      </c>
      <c r="L63" s="160">
        <f t="shared" si="41"/>
        <v>145454.54545454544</v>
      </c>
      <c r="M63" s="715">
        <f t="shared" si="42"/>
        <v>132231.40495867765</v>
      </c>
      <c r="N63" s="719">
        <f t="shared" si="18"/>
        <v>133333.33333333334</v>
      </c>
      <c r="O63" s="666">
        <f t="shared" si="19"/>
        <v>106666.66666666667</v>
      </c>
      <c r="P63" s="680">
        <f t="shared" si="20"/>
        <v>96969.696969696961</v>
      </c>
      <c r="Q63" s="161">
        <f t="shared" si="37"/>
        <v>153846.15384615384</v>
      </c>
      <c r="R63" s="162">
        <f t="shared" si="38"/>
        <v>123076.92307692308</v>
      </c>
      <c r="S63" s="969">
        <f t="shared" si="39"/>
        <v>111888.11188811187</v>
      </c>
      <c r="T63" s="977">
        <f t="shared" si="13"/>
        <v>166666.66666666669</v>
      </c>
      <c r="U63" s="973">
        <f t="shared" si="14"/>
        <v>133333.33333333334</v>
      </c>
      <c r="V63" s="978">
        <f t="shared" si="15"/>
        <v>121212.1212121212</v>
      </c>
    </row>
    <row r="64" spans="1:22" x14ac:dyDescent="0.2">
      <c r="A64" s="149">
        <f t="shared" si="16"/>
        <v>59</v>
      </c>
      <c r="B64" s="861"/>
      <c r="C64" s="153"/>
      <c r="D64" s="875"/>
      <c r="E64" s="154">
        <v>20</v>
      </c>
      <c r="F64" s="154">
        <f t="shared" ref="F64" si="44">F63+10</f>
        <v>170</v>
      </c>
      <c r="G64" s="155" t="s">
        <v>8</v>
      </c>
      <c r="H64" s="38">
        <f t="shared" si="5"/>
        <v>206250</v>
      </c>
      <c r="I64" s="157">
        <v>165000</v>
      </c>
      <c r="J64" s="158">
        <f t="shared" si="31"/>
        <v>150000</v>
      </c>
      <c r="K64" s="159">
        <f t="shared" si="40"/>
        <v>187499.99999999997</v>
      </c>
      <c r="L64" s="160">
        <f t="shared" si="41"/>
        <v>150000</v>
      </c>
      <c r="M64" s="715">
        <f t="shared" si="42"/>
        <v>136363.63636363635</v>
      </c>
      <c r="N64" s="719">
        <f t="shared" si="18"/>
        <v>137500</v>
      </c>
      <c r="O64" s="666">
        <f t="shared" si="19"/>
        <v>110000</v>
      </c>
      <c r="P64" s="680">
        <f t="shared" si="20"/>
        <v>100000</v>
      </c>
      <c r="Q64" s="161">
        <f t="shared" si="37"/>
        <v>158653.84615384616</v>
      </c>
      <c r="R64" s="162">
        <f t="shared" si="38"/>
        <v>126923.07692307692</v>
      </c>
      <c r="S64" s="969">
        <f t="shared" si="39"/>
        <v>115384.61538461538</v>
      </c>
      <c r="T64" s="977">
        <f t="shared" si="13"/>
        <v>171875</v>
      </c>
      <c r="U64" s="973">
        <f t="shared" si="14"/>
        <v>137500</v>
      </c>
      <c r="V64" s="978">
        <f t="shared" si="15"/>
        <v>125000</v>
      </c>
    </row>
    <row r="65" spans="1:22" ht="17" thickBot="1" x14ac:dyDescent="0.25">
      <c r="A65" s="149">
        <f t="shared" si="16"/>
        <v>60</v>
      </c>
      <c r="B65" s="861"/>
      <c r="C65" s="164"/>
      <c r="D65" s="875"/>
      <c r="E65" s="165">
        <v>20</v>
      </c>
      <c r="F65" s="165">
        <f>F64+10</f>
        <v>180</v>
      </c>
      <c r="G65" s="166" t="s">
        <v>8</v>
      </c>
      <c r="H65" s="754">
        <f t="shared" si="5"/>
        <v>206250</v>
      </c>
      <c r="I65" s="755">
        <v>165000</v>
      </c>
      <c r="J65" s="699">
        <f t="shared" si="31"/>
        <v>150000</v>
      </c>
      <c r="K65" s="707">
        <f t="shared" si="40"/>
        <v>187499.99999999997</v>
      </c>
      <c r="L65" s="708">
        <f t="shared" si="41"/>
        <v>150000</v>
      </c>
      <c r="M65" s="756">
        <f t="shared" si="42"/>
        <v>136363.63636363635</v>
      </c>
      <c r="N65" s="733">
        <f t="shared" si="18"/>
        <v>137500</v>
      </c>
      <c r="O65" s="716">
        <f t="shared" si="19"/>
        <v>110000</v>
      </c>
      <c r="P65" s="734">
        <f t="shared" si="20"/>
        <v>100000</v>
      </c>
      <c r="Q65" s="757">
        <f t="shared" si="37"/>
        <v>158653.84615384616</v>
      </c>
      <c r="R65" s="758">
        <f t="shared" si="38"/>
        <v>126923.07692307692</v>
      </c>
      <c r="S65" s="972">
        <f t="shared" si="39"/>
        <v>115384.61538461538</v>
      </c>
      <c r="T65" s="1000">
        <f t="shared" si="13"/>
        <v>171875</v>
      </c>
      <c r="U65" s="980">
        <f t="shared" si="14"/>
        <v>137500</v>
      </c>
      <c r="V65" s="981">
        <f t="shared" si="15"/>
        <v>125000</v>
      </c>
    </row>
    <row r="66" spans="1:22" x14ac:dyDescent="0.2">
      <c r="A66" s="149">
        <f t="shared" si="16"/>
        <v>61</v>
      </c>
      <c r="B66" s="861"/>
      <c r="C66" s="20"/>
      <c r="D66" s="875"/>
      <c r="E66" s="150">
        <v>40</v>
      </c>
      <c r="F66" s="150">
        <v>75</v>
      </c>
      <c r="G66" s="151" t="s">
        <v>8</v>
      </c>
      <c r="H66" s="34">
        <f>I66*1.25</f>
        <v>192500</v>
      </c>
      <c r="I66" s="736">
        <f>I55+4000</f>
        <v>154000</v>
      </c>
      <c r="J66" s="700">
        <f t="shared" si="31"/>
        <v>140000</v>
      </c>
      <c r="K66" s="40">
        <f t="shared" si="40"/>
        <v>175000</v>
      </c>
      <c r="L66" s="705">
        <f t="shared" si="41"/>
        <v>140000</v>
      </c>
      <c r="M66" s="714">
        <f t="shared" si="42"/>
        <v>127272.72727272726</v>
      </c>
      <c r="N66" s="760">
        <f t="shared" si="18"/>
        <v>128333.33333333333</v>
      </c>
      <c r="O66" s="717">
        <f t="shared" si="19"/>
        <v>102666.66666666667</v>
      </c>
      <c r="P66" s="718">
        <f t="shared" si="20"/>
        <v>93333.333333333328</v>
      </c>
      <c r="Q66" s="48">
        <f t="shared" si="37"/>
        <v>148076.92307692306</v>
      </c>
      <c r="R66" s="739">
        <f t="shared" si="38"/>
        <v>118461.53846153845</v>
      </c>
      <c r="S66" s="968">
        <f t="shared" si="39"/>
        <v>107692.30769230769</v>
      </c>
      <c r="T66" s="974">
        <f t="shared" si="13"/>
        <v>160416.66666666669</v>
      </c>
      <c r="U66" s="975">
        <f t="shared" si="14"/>
        <v>128333.33333333334</v>
      </c>
      <c r="V66" s="976">
        <f t="shared" si="15"/>
        <v>116666.66666666667</v>
      </c>
    </row>
    <row r="67" spans="1:22" x14ac:dyDescent="0.2">
      <c r="A67" s="149">
        <f t="shared" si="16"/>
        <v>62</v>
      </c>
      <c r="B67" s="861"/>
      <c r="C67" s="153"/>
      <c r="D67" s="875"/>
      <c r="E67" s="154">
        <v>40</v>
      </c>
      <c r="F67" s="154">
        <v>80</v>
      </c>
      <c r="G67" s="155" t="s">
        <v>8</v>
      </c>
      <c r="H67" s="38">
        <f t="shared" si="5"/>
        <v>192500</v>
      </c>
      <c r="I67" s="741">
        <f t="shared" ref="I67:I71" si="45">I56+4000</f>
        <v>154000</v>
      </c>
      <c r="J67" s="701">
        <f t="shared" si="31"/>
        <v>140000</v>
      </c>
      <c r="K67" s="710">
        <f t="shared" si="40"/>
        <v>175000</v>
      </c>
      <c r="L67" s="711">
        <f t="shared" si="41"/>
        <v>140000</v>
      </c>
      <c r="M67" s="742">
        <f t="shared" si="42"/>
        <v>127272.72727272726</v>
      </c>
      <c r="N67" s="719">
        <f t="shared" si="18"/>
        <v>128333.33333333333</v>
      </c>
      <c r="O67" s="666">
        <f t="shared" si="19"/>
        <v>102666.66666666667</v>
      </c>
      <c r="P67" s="680">
        <f t="shared" si="20"/>
        <v>93333.333333333328</v>
      </c>
      <c r="Q67" s="761">
        <f t="shared" si="37"/>
        <v>148076.92307692306</v>
      </c>
      <c r="R67" s="747">
        <f t="shared" si="38"/>
        <v>118461.53846153845</v>
      </c>
      <c r="S67" s="969">
        <f t="shared" si="39"/>
        <v>107692.30769230769</v>
      </c>
      <c r="T67" s="977">
        <f t="shared" si="13"/>
        <v>160416.66666666669</v>
      </c>
      <c r="U67" s="973">
        <f t="shared" si="14"/>
        <v>128333.33333333334</v>
      </c>
      <c r="V67" s="978">
        <f t="shared" si="15"/>
        <v>116666.66666666667</v>
      </c>
    </row>
    <row r="68" spans="1:22" x14ac:dyDescent="0.2">
      <c r="A68" s="149">
        <f t="shared" si="16"/>
        <v>63</v>
      </c>
      <c r="B68" s="861"/>
      <c r="C68" s="153"/>
      <c r="D68" s="875"/>
      <c r="E68" s="154">
        <v>40</v>
      </c>
      <c r="F68" s="154">
        <v>90</v>
      </c>
      <c r="G68" s="155" t="s">
        <v>8</v>
      </c>
      <c r="H68" s="38">
        <f t="shared" si="5"/>
        <v>192500</v>
      </c>
      <c r="I68" s="741">
        <f t="shared" si="45"/>
        <v>154000</v>
      </c>
      <c r="J68" s="701">
        <f t="shared" si="31"/>
        <v>140000</v>
      </c>
      <c r="K68" s="710">
        <f t="shared" si="40"/>
        <v>175000</v>
      </c>
      <c r="L68" s="711">
        <f t="shared" si="41"/>
        <v>140000</v>
      </c>
      <c r="M68" s="742">
        <f t="shared" si="42"/>
        <v>127272.72727272726</v>
      </c>
      <c r="N68" s="719">
        <f t="shared" si="18"/>
        <v>128333.33333333333</v>
      </c>
      <c r="O68" s="666">
        <f t="shared" si="19"/>
        <v>102666.66666666667</v>
      </c>
      <c r="P68" s="680">
        <f t="shared" si="20"/>
        <v>93333.333333333328</v>
      </c>
      <c r="Q68" s="761">
        <f t="shared" si="37"/>
        <v>148076.92307692306</v>
      </c>
      <c r="R68" s="747">
        <f t="shared" si="38"/>
        <v>118461.53846153845</v>
      </c>
      <c r="S68" s="969">
        <f t="shared" si="39"/>
        <v>107692.30769230769</v>
      </c>
      <c r="T68" s="977">
        <f t="shared" si="13"/>
        <v>160416.66666666669</v>
      </c>
      <c r="U68" s="973">
        <f t="shared" si="14"/>
        <v>128333.33333333334</v>
      </c>
      <c r="V68" s="978">
        <f t="shared" si="15"/>
        <v>116666.66666666667</v>
      </c>
    </row>
    <row r="69" spans="1:22" x14ac:dyDescent="0.2">
      <c r="A69" s="149">
        <f t="shared" si="16"/>
        <v>64</v>
      </c>
      <c r="B69" s="861"/>
      <c r="C69" s="153"/>
      <c r="D69" s="875"/>
      <c r="E69" s="154">
        <v>40</v>
      </c>
      <c r="F69" s="154">
        <f>F68+10</f>
        <v>100</v>
      </c>
      <c r="G69" s="155" t="s">
        <v>8</v>
      </c>
      <c r="H69" s="38">
        <f t="shared" si="5"/>
        <v>198750</v>
      </c>
      <c r="I69" s="741">
        <f t="shared" si="45"/>
        <v>159000</v>
      </c>
      <c r="J69" s="701">
        <f t="shared" si="31"/>
        <v>144545.45454545453</v>
      </c>
      <c r="K69" s="710">
        <f t="shared" si="40"/>
        <v>180681.81818181818</v>
      </c>
      <c r="L69" s="711">
        <f t="shared" si="41"/>
        <v>144545.45454545453</v>
      </c>
      <c r="M69" s="742">
        <f t="shared" si="42"/>
        <v>131404.95867768594</v>
      </c>
      <c r="N69" s="719">
        <f t="shared" si="18"/>
        <v>132500</v>
      </c>
      <c r="O69" s="666">
        <f t="shared" si="19"/>
        <v>106000</v>
      </c>
      <c r="P69" s="680">
        <f t="shared" si="20"/>
        <v>96363.636363636353</v>
      </c>
      <c r="Q69" s="761">
        <f t="shared" si="37"/>
        <v>152884.61538461538</v>
      </c>
      <c r="R69" s="747">
        <f t="shared" si="38"/>
        <v>122307.6923076923</v>
      </c>
      <c r="S69" s="969">
        <f t="shared" si="39"/>
        <v>111188.81118881117</v>
      </c>
      <c r="T69" s="977">
        <f t="shared" si="13"/>
        <v>165625</v>
      </c>
      <c r="U69" s="973">
        <f t="shared" si="14"/>
        <v>132500</v>
      </c>
      <c r="V69" s="978">
        <f t="shared" si="15"/>
        <v>120454.54545454544</v>
      </c>
    </row>
    <row r="70" spans="1:22" x14ac:dyDescent="0.2">
      <c r="A70" s="149">
        <f t="shared" si="16"/>
        <v>65</v>
      </c>
      <c r="B70" s="861"/>
      <c r="C70" s="153"/>
      <c r="D70" s="875"/>
      <c r="E70" s="154">
        <v>40</v>
      </c>
      <c r="F70" s="154">
        <f t="shared" ref="F70:F74" si="46">F69+10</f>
        <v>110</v>
      </c>
      <c r="G70" s="155" t="s">
        <v>8</v>
      </c>
      <c r="H70" s="38">
        <f t="shared" si="5"/>
        <v>198750</v>
      </c>
      <c r="I70" s="741">
        <f t="shared" si="45"/>
        <v>159000</v>
      </c>
      <c r="J70" s="701">
        <f t="shared" si="31"/>
        <v>144545.45454545453</v>
      </c>
      <c r="K70" s="710">
        <f t="shared" si="40"/>
        <v>180681.81818181818</v>
      </c>
      <c r="L70" s="711">
        <f t="shared" si="41"/>
        <v>144545.45454545453</v>
      </c>
      <c r="M70" s="742">
        <f t="shared" si="42"/>
        <v>131404.95867768594</v>
      </c>
      <c r="N70" s="719">
        <f t="shared" si="18"/>
        <v>132500</v>
      </c>
      <c r="O70" s="666">
        <f t="shared" si="19"/>
        <v>106000</v>
      </c>
      <c r="P70" s="680">
        <f t="shared" si="20"/>
        <v>96363.636363636353</v>
      </c>
      <c r="Q70" s="761">
        <f t="shared" si="37"/>
        <v>152884.61538461538</v>
      </c>
      <c r="R70" s="747">
        <f t="shared" si="38"/>
        <v>122307.6923076923</v>
      </c>
      <c r="S70" s="969">
        <f t="shared" si="39"/>
        <v>111188.81118881117</v>
      </c>
      <c r="T70" s="977">
        <f t="shared" si="13"/>
        <v>165625</v>
      </c>
      <c r="U70" s="973">
        <f t="shared" si="14"/>
        <v>132500</v>
      </c>
      <c r="V70" s="978">
        <f t="shared" si="15"/>
        <v>120454.54545454544</v>
      </c>
    </row>
    <row r="71" spans="1:22" ht="17" thickBot="1" x14ac:dyDescent="0.25">
      <c r="A71" s="149">
        <f t="shared" si="16"/>
        <v>66</v>
      </c>
      <c r="B71" s="861"/>
      <c r="C71" s="10"/>
      <c r="D71" s="875"/>
      <c r="E71" s="172">
        <v>40</v>
      </c>
      <c r="F71" s="172">
        <f t="shared" si="46"/>
        <v>120</v>
      </c>
      <c r="G71" s="173" t="s">
        <v>8</v>
      </c>
      <c r="H71" s="749">
        <f t="shared" ref="H71" si="47">I71*1.25</f>
        <v>205000</v>
      </c>
      <c r="I71" s="750">
        <f t="shared" si="45"/>
        <v>164000</v>
      </c>
      <c r="J71" s="697">
        <f t="shared" si="31"/>
        <v>149090.90909090909</v>
      </c>
      <c r="K71" s="702">
        <f t="shared" si="40"/>
        <v>186363.63636363635</v>
      </c>
      <c r="L71" s="703">
        <f t="shared" si="41"/>
        <v>149090.90909090909</v>
      </c>
      <c r="M71" s="713">
        <f t="shared" si="42"/>
        <v>135537.19008264461</v>
      </c>
      <c r="N71" s="720">
        <f t="shared" si="18"/>
        <v>136666.66666666666</v>
      </c>
      <c r="O71" s="721">
        <f t="shared" si="19"/>
        <v>109333.33333333333</v>
      </c>
      <c r="P71" s="722">
        <f t="shared" si="20"/>
        <v>99393.939393939392</v>
      </c>
      <c r="Q71" s="762">
        <f t="shared" si="37"/>
        <v>157692.30769230769</v>
      </c>
      <c r="R71" s="752">
        <f t="shared" si="38"/>
        <v>126153.84615384616</v>
      </c>
      <c r="S71" s="970">
        <f t="shared" si="39"/>
        <v>114685.31468531468</v>
      </c>
      <c r="T71" s="1000">
        <f t="shared" ref="T71:T134" si="48">H71/1.2</f>
        <v>170833.33333333334</v>
      </c>
      <c r="U71" s="980">
        <f t="shared" ref="U71:U134" si="49">I71/1.2</f>
        <v>136666.66666666669</v>
      </c>
      <c r="V71" s="981">
        <f t="shared" ref="V71:V134" si="50">J71/1.2</f>
        <v>124242.42424242424</v>
      </c>
    </row>
    <row r="72" spans="1:22" x14ac:dyDescent="0.2">
      <c r="A72" s="149">
        <f t="shared" ref="A72:A135" si="51">A71+1</f>
        <v>67</v>
      </c>
      <c r="B72" s="861"/>
      <c r="C72" s="12"/>
      <c r="D72" s="875"/>
      <c r="E72" s="147">
        <v>40</v>
      </c>
      <c r="F72" s="147">
        <f t="shared" si="46"/>
        <v>130</v>
      </c>
      <c r="G72" s="148" t="s">
        <v>8</v>
      </c>
      <c r="H72" s="38">
        <f>I72*1.25</f>
        <v>205000</v>
      </c>
      <c r="I72" s="660">
        <f>I60+4000</f>
        <v>164000</v>
      </c>
      <c r="J72" s="661">
        <f t="shared" si="31"/>
        <v>149090.90909090909</v>
      </c>
      <c r="K72" s="662">
        <f t="shared" si="40"/>
        <v>186363.63636363635</v>
      </c>
      <c r="L72" s="663">
        <f t="shared" si="41"/>
        <v>149090.90909090909</v>
      </c>
      <c r="M72" s="664">
        <f t="shared" si="42"/>
        <v>135537.19008264461</v>
      </c>
      <c r="N72" s="719">
        <f t="shared" si="18"/>
        <v>136666.66666666666</v>
      </c>
      <c r="O72" s="666">
        <f t="shared" si="19"/>
        <v>109333.33333333333</v>
      </c>
      <c r="P72" s="680">
        <f t="shared" si="20"/>
        <v>99393.939393939392</v>
      </c>
      <c r="Q72" s="667">
        <f t="shared" si="37"/>
        <v>157692.30769230769</v>
      </c>
      <c r="R72" s="668">
        <f t="shared" si="38"/>
        <v>126153.84615384616</v>
      </c>
      <c r="S72" s="971">
        <f t="shared" si="39"/>
        <v>114685.31468531468</v>
      </c>
      <c r="T72" s="974">
        <f t="shared" si="48"/>
        <v>170833.33333333334</v>
      </c>
      <c r="U72" s="975">
        <f t="shared" si="49"/>
        <v>136666.66666666669</v>
      </c>
      <c r="V72" s="976">
        <f t="shared" si="50"/>
        <v>124242.42424242424</v>
      </c>
    </row>
    <row r="73" spans="1:22" x14ac:dyDescent="0.2">
      <c r="A73" s="149">
        <f t="shared" si="51"/>
        <v>68</v>
      </c>
      <c r="B73" s="861"/>
      <c r="C73" s="153"/>
      <c r="D73" s="875"/>
      <c r="E73" s="154">
        <v>40</v>
      </c>
      <c r="F73" s="154">
        <f t="shared" si="46"/>
        <v>140</v>
      </c>
      <c r="G73" s="155" t="s">
        <v>8</v>
      </c>
      <c r="H73" s="38">
        <f t="shared" ref="H73:H77" si="52">I73*1.25</f>
        <v>205000</v>
      </c>
      <c r="I73" s="157">
        <f t="shared" ref="I73:I77" si="53">I61+4000</f>
        <v>164000</v>
      </c>
      <c r="J73" s="158">
        <f t="shared" si="31"/>
        <v>149090.90909090909</v>
      </c>
      <c r="K73" s="159">
        <f t="shared" si="40"/>
        <v>186363.63636363635</v>
      </c>
      <c r="L73" s="160">
        <f t="shared" si="41"/>
        <v>149090.90909090909</v>
      </c>
      <c r="M73" s="715">
        <f t="shared" si="42"/>
        <v>135537.19008264461</v>
      </c>
      <c r="N73" s="719">
        <f t="shared" si="18"/>
        <v>136666.66666666666</v>
      </c>
      <c r="O73" s="666">
        <f t="shared" si="19"/>
        <v>109333.33333333333</v>
      </c>
      <c r="P73" s="680">
        <f t="shared" si="20"/>
        <v>99393.939393939392</v>
      </c>
      <c r="Q73" s="161">
        <f t="shared" si="37"/>
        <v>157692.30769230769</v>
      </c>
      <c r="R73" s="162">
        <f t="shared" si="38"/>
        <v>126153.84615384616</v>
      </c>
      <c r="S73" s="969">
        <f t="shared" si="39"/>
        <v>114685.31468531468</v>
      </c>
      <c r="T73" s="977">
        <f t="shared" si="48"/>
        <v>170833.33333333334</v>
      </c>
      <c r="U73" s="973">
        <f t="shared" si="49"/>
        <v>136666.66666666669</v>
      </c>
      <c r="V73" s="978">
        <f t="shared" si="50"/>
        <v>124242.42424242424</v>
      </c>
    </row>
    <row r="74" spans="1:22" x14ac:dyDescent="0.2">
      <c r="A74" s="149">
        <f t="shared" si="51"/>
        <v>69</v>
      </c>
      <c r="B74" s="861"/>
      <c r="C74" s="153"/>
      <c r="D74" s="875"/>
      <c r="E74" s="154">
        <v>40</v>
      </c>
      <c r="F74" s="154">
        <f t="shared" si="46"/>
        <v>150</v>
      </c>
      <c r="G74" s="155" t="s">
        <v>8</v>
      </c>
      <c r="H74" s="38">
        <f t="shared" si="52"/>
        <v>205000</v>
      </c>
      <c r="I74" s="157">
        <f t="shared" si="53"/>
        <v>164000</v>
      </c>
      <c r="J74" s="158">
        <f t="shared" si="31"/>
        <v>149090.90909090909</v>
      </c>
      <c r="K74" s="159">
        <f t="shared" si="40"/>
        <v>186363.63636363635</v>
      </c>
      <c r="L74" s="160">
        <f t="shared" si="41"/>
        <v>149090.90909090909</v>
      </c>
      <c r="M74" s="715">
        <f t="shared" si="42"/>
        <v>135537.19008264461</v>
      </c>
      <c r="N74" s="719">
        <f t="shared" si="18"/>
        <v>136666.66666666666</v>
      </c>
      <c r="O74" s="666">
        <f t="shared" si="19"/>
        <v>109333.33333333333</v>
      </c>
      <c r="P74" s="680">
        <f t="shared" si="20"/>
        <v>99393.939393939392</v>
      </c>
      <c r="Q74" s="161">
        <f t="shared" si="37"/>
        <v>157692.30769230769</v>
      </c>
      <c r="R74" s="162">
        <f t="shared" si="38"/>
        <v>126153.84615384616</v>
      </c>
      <c r="S74" s="969">
        <f t="shared" si="39"/>
        <v>114685.31468531468</v>
      </c>
      <c r="T74" s="977">
        <f t="shared" si="48"/>
        <v>170833.33333333334</v>
      </c>
      <c r="U74" s="973">
        <f t="shared" si="49"/>
        <v>136666.66666666669</v>
      </c>
      <c r="V74" s="978">
        <f t="shared" si="50"/>
        <v>124242.42424242424</v>
      </c>
    </row>
    <row r="75" spans="1:22" x14ac:dyDescent="0.2">
      <c r="A75" s="149">
        <f t="shared" si="51"/>
        <v>70</v>
      </c>
      <c r="B75" s="861"/>
      <c r="C75" s="153"/>
      <c r="D75" s="875"/>
      <c r="E75" s="154">
        <v>40</v>
      </c>
      <c r="F75" s="154">
        <f>F74+10</f>
        <v>160</v>
      </c>
      <c r="G75" s="155" t="s">
        <v>8</v>
      </c>
      <c r="H75" s="38">
        <f t="shared" si="52"/>
        <v>205000</v>
      </c>
      <c r="I75" s="157">
        <f t="shared" si="53"/>
        <v>164000</v>
      </c>
      <c r="J75" s="158">
        <f t="shared" si="31"/>
        <v>149090.90909090909</v>
      </c>
      <c r="K75" s="159">
        <f t="shared" si="40"/>
        <v>186363.63636363635</v>
      </c>
      <c r="L75" s="160">
        <f t="shared" si="41"/>
        <v>149090.90909090909</v>
      </c>
      <c r="M75" s="715">
        <f t="shared" si="42"/>
        <v>135537.19008264461</v>
      </c>
      <c r="N75" s="719">
        <f t="shared" si="18"/>
        <v>136666.66666666666</v>
      </c>
      <c r="O75" s="666">
        <f t="shared" si="19"/>
        <v>109333.33333333333</v>
      </c>
      <c r="P75" s="680">
        <f t="shared" si="20"/>
        <v>99393.939393939392</v>
      </c>
      <c r="Q75" s="161">
        <f t="shared" si="37"/>
        <v>157692.30769230769</v>
      </c>
      <c r="R75" s="162">
        <f t="shared" si="38"/>
        <v>126153.84615384616</v>
      </c>
      <c r="S75" s="969">
        <f t="shared" si="39"/>
        <v>114685.31468531468</v>
      </c>
      <c r="T75" s="977">
        <f t="shared" si="48"/>
        <v>170833.33333333334</v>
      </c>
      <c r="U75" s="973">
        <f t="shared" si="49"/>
        <v>136666.66666666669</v>
      </c>
      <c r="V75" s="978">
        <f t="shared" si="50"/>
        <v>124242.42424242424</v>
      </c>
    </row>
    <row r="76" spans="1:22" x14ac:dyDescent="0.2">
      <c r="A76" s="149">
        <f t="shared" si="51"/>
        <v>71</v>
      </c>
      <c r="B76" s="861"/>
      <c r="C76" s="153"/>
      <c r="D76" s="875"/>
      <c r="E76" s="154">
        <v>40</v>
      </c>
      <c r="F76" s="154">
        <f t="shared" ref="F76" si="54">F75+10</f>
        <v>170</v>
      </c>
      <c r="G76" s="155" t="s">
        <v>8</v>
      </c>
      <c r="H76" s="38">
        <f t="shared" si="52"/>
        <v>211250</v>
      </c>
      <c r="I76" s="157">
        <f t="shared" si="53"/>
        <v>169000</v>
      </c>
      <c r="J76" s="158">
        <f t="shared" si="31"/>
        <v>153636.36363636362</v>
      </c>
      <c r="K76" s="159">
        <f t="shared" si="40"/>
        <v>192045.45454545453</v>
      </c>
      <c r="L76" s="160">
        <f t="shared" si="41"/>
        <v>153636.36363636362</v>
      </c>
      <c r="M76" s="715">
        <f t="shared" si="42"/>
        <v>139669.42148760328</v>
      </c>
      <c r="N76" s="719">
        <f t="shared" ref="N76:N139" si="55">H76/1.5</f>
        <v>140833.33333333334</v>
      </c>
      <c r="O76" s="666">
        <f t="shared" ref="O76:O139" si="56">I76/1.5</f>
        <v>112666.66666666667</v>
      </c>
      <c r="P76" s="680">
        <f t="shared" ref="P76:P139" si="57">J76/1.5</f>
        <v>102424.24242424242</v>
      </c>
      <c r="Q76" s="161">
        <f t="shared" si="37"/>
        <v>162500</v>
      </c>
      <c r="R76" s="162">
        <f t="shared" si="38"/>
        <v>130000</v>
      </c>
      <c r="S76" s="969">
        <f t="shared" si="39"/>
        <v>118181.81818181816</v>
      </c>
      <c r="T76" s="977">
        <f t="shared" si="48"/>
        <v>176041.66666666669</v>
      </c>
      <c r="U76" s="973">
        <f t="shared" si="49"/>
        <v>140833.33333333334</v>
      </c>
      <c r="V76" s="978">
        <f t="shared" si="50"/>
        <v>128030.30303030302</v>
      </c>
    </row>
    <row r="77" spans="1:22" ht="17" thickBot="1" x14ac:dyDescent="0.25">
      <c r="A77" s="176">
        <f t="shared" si="51"/>
        <v>72</v>
      </c>
      <c r="B77" s="862"/>
      <c r="C77" s="10"/>
      <c r="D77" s="876"/>
      <c r="E77" s="172">
        <v>40</v>
      </c>
      <c r="F77" s="172">
        <f>F76+10</f>
        <v>180</v>
      </c>
      <c r="G77" s="173" t="s">
        <v>8</v>
      </c>
      <c r="H77" s="754">
        <f t="shared" si="52"/>
        <v>211250</v>
      </c>
      <c r="I77" s="755">
        <f t="shared" si="53"/>
        <v>169000</v>
      </c>
      <c r="J77" s="699">
        <f t="shared" si="31"/>
        <v>153636.36363636362</v>
      </c>
      <c r="K77" s="707">
        <f t="shared" si="40"/>
        <v>192045.45454545453</v>
      </c>
      <c r="L77" s="708">
        <f t="shared" si="41"/>
        <v>153636.36363636362</v>
      </c>
      <c r="M77" s="756">
        <f t="shared" si="42"/>
        <v>139669.42148760328</v>
      </c>
      <c r="N77" s="733">
        <f t="shared" si="55"/>
        <v>140833.33333333334</v>
      </c>
      <c r="O77" s="716">
        <f t="shared" si="56"/>
        <v>112666.66666666667</v>
      </c>
      <c r="P77" s="734">
        <f t="shared" si="57"/>
        <v>102424.24242424242</v>
      </c>
      <c r="Q77" s="757">
        <f t="shared" si="37"/>
        <v>162500</v>
      </c>
      <c r="R77" s="758">
        <f t="shared" si="38"/>
        <v>130000</v>
      </c>
      <c r="S77" s="972">
        <f t="shared" si="39"/>
        <v>118181.81818181816</v>
      </c>
      <c r="T77" s="1000">
        <f t="shared" si="48"/>
        <v>176041.66666666669</v>
      </c>
      <c r="U77" s="980">
        <f t="shared" si="49"/>
        <v>140833.33333333334</v>
      </c>
      <c r="V77" s="981">
        <f t="shared" si="50"/>
        <v>128030.30303030302</v>
      </c>
    </row>
    <row r="78" spans="1:22" x14ac:dyDescent="0.2">
      <c r="A78" s="177">
        <f t="shared" si="51"/>
        <v>73</v>
      </c>
      <c r="B78" s="872" t="s">
        <v>15</v>
      </c>
      <c r="C78" s="31"/>
      <c r="D78" s="877"/>
      <c r="E78" s="32">
        <v>20</v>
      </c>
      <c r="F78" s="32">
        <v>75</v>
      </c>
      <c r="G78" s="33" t="s">
        <v>8</v>
      </c>
      <c r="H78" s="34">
        <f>I78*1.25</f>
        <v>250000</v>
      </c>
      <c r="I78" s="736">
        <v>200000</v>
      </c>
      <c r="J78" s="700">
        <f t="shared" si="31"/>
        <v>181818.18181818179</v>
      </c>
      <c r="K78" s="40">
        <f>H78/1.1</f>
        <v>227272.72727272726</v>
      </c>
      <c r="L78" s="705">
        <f t="shared" si="41"/>
        <v>181818.18181818179</v>
      </c>
      <c r="M78" s="714">
        <f t="shared" si="42"/>
        <v>165289.25619834708</v>
      </c>
      <c r="N78" s="760">
        <f t="shared" si="55"/>
        <v>166666.66666666666</v>
      </c>
      <c r="O78" s="717">
        <f t="shared" si="56"/>
        <v>133333.33333333334</v>
      </c>
      <c r="P78" s="718">
        <f t="shared" si="57"/>
        <v>121212.1212121212</v>
      </c>
      <c r="Q78" s="48">
        <f t="shared" ref="Q78:Q101" si="58">H78/1.3</f>
        <v>192307.69230769231</v>
      </c>
      <c r="R78" s="739">
        <f t="shared" ref="R78:R101" si="59">I78/1.3</f>
        <v>153846.15384615384</v>
      </c>
      <c r="S78" s="968">
        <f t="shared" ref="S78:S101" si="60">J78/1.3</f>
        <v>139860.13986013984</v>
      </c>
      <c r="T78" s="974">
        <f t="shared" si="48"/>
        <v>208333.33333333334</v>
      </c>
      <c r="U78" s="975">
        <f t="shared" si="49"/>
        <v>166666.66666666669</v>
      </c>
      <c r="V78" s="976">
        <f t="shared" si="50"/>
        <v>151515.15151515149</v>
      </c>
    </row>
    <row r="79" spans="1:22" x14ac:dyDescent="0.2">
      <c r="A79" s="149">
        <f t="shared" si="51"/>
        <v>74</v>
      </c>
      <c r="B79" s="873"/>
      <c r="C79" s="153"/>
      <c r="D79" s="875"/>
      <c r="E79" s="154">
        <v>20</v>
      </c>
      <c r="F79" s="154">
        <v>80</v>
      </c>
      <c r="G79" s="155" t="s">
        <v>8</v>
      </c>
      <c r="H79" s="38">
        <f t="shared" ref="H79:H83" si="61">I79*1.25</f>
        <v>250000</v>
      </c>
      <c r="I79" s="741">
        <v>200000</v>
      </c>
      <c r="J79" s="701">
        <f t="shared" si="31"/>
        <v>181818.18181818179</v>
      </c>
      <c r="K79" s="710">
        <f t="shared" ref="K79:K101" si="62">H79/1.1</f>
        <v>227272.72727272726</v>
      </c>
      <c r="L79" s="711">
        <f t="shared" ref="L79:L102" si="63">I79/1.1</f>
        <v>181818.18181818179</v>
      </c>
      <c r="M79" s="742">
        <f t="shared" ref="M79:M102" si="64">J79/1.1</f>
        <v>165289.25619834708</v>
      </c>
      <c r="N79" s="719">
        <f t="shared" si="55"/>
        <v>166666.66666666666</v>
      </c>
      <c r="O79" s="666">
        <f t="shared" si="56"/>
        <v>133333.33333333334</v>
      </c>
      <c r="P79" s="680">
        <f t="shared" si="57"/>
        <v>121212.1212121212</v>
      </c>
      <c r="Q79" s="761">
        <f t="shared" si="58"/>
        <v>192307.69230769231</v>
      </c>
      <c r="R79" s="747">
        <f t="shared" si="59"/>
        <v>153846.15384615384</v>
      </c>
      <c r="S79" s="969">
        <f t="shared" si="60"/>
        <v>139860.13986013984</v>
      </c>
      <c r="T79" s="977">
        <f t="shared" si="48"/>
        <v>208333.33333333334</v>
      </c>
      <c r="U79" s="973">
        <f t="shared" si="49"/>
        <v>166666.66666666669</v>
      </c>
      <c r="V79" s="978">
        <f t="shared" si="50"/>
        <v>151515.15151515149</v>
      </c>
    </row>
    <row r="80" spans="1:22" x14ac:dyDescent="0.2">
      <c r="A80" s="149">
        <f t="shared" si="51"/>
        <v>75</v>
      </c>
      <c r="B80" s="873"/>
      <c r="C80" s="153"/>
      <c r="D80" s="875"/>
      <c r="E80" s="154">
        <v>20</v>
      </c>
      <c r="F80" s="154">
        <v>90</v>
      </c>
      <c r="G80" s="155" t="s">
        <v>8</v>
      </c>
      <c r="H80" s="38">
        <f t="shared" si="61"/>
        <v>250000</v>
      </c>
      <c r="I80" s="741">
        <v>200000</v>
      </c>
      <c r="J80" s="701">
        <f t="shared" si="31"/>
        <v>181818.18181818179</v>
      </c>
      <c r="K80" s="710">
        <f t="shared" si="62"/>
        <v>227272.72727272726</v>
      </c>
      <c r="L80" s="711">
        <f t="shared" si="63"/>
        <v>181818.18181818179</v>
      </c>
      <c r="M80" s="742">
        <f t="shared" si="64"/>
        <v>165289.25619834708</v>
      </c>
      <c r="N80" s="719">
        <f t="shared" si="55"/>
        <v>166666.66666666666</v>
      </c>
      <c r="O80" s="666">
        <f t="shared" si="56"/>
        <v>133333.33333333334</v>
      </c>
      <c r="P80" s="680">
        <f t="shared" si="57"/>
        <v>121212.1212121212</v>
      </c>
      <c r="Q80" s="761">
        <f t="shared" si="58"/>
        <v>192307.69230769231</v>
      </c>
      <c r="R80" s="747">
        <f t="shared" si="59"/>
        <v>153846.15384615384</v>
      </c>
      <c r="S80" s="969">
        <f t="shared" si="60"/>
        <v>139860.13986013984</v>
      </c>
      <c r="T80" s="977">
        <f t="shared" si="48"/>
        <v>208333.33333333334</v>
      </c>
      <c r="U80" s="973">
        <f t="shared" si="49"/>
        <v>166666.66666666669</v>
      </c>
      <c r="V80" s="978">
        <f t="shared" si="50"/>
        <v>151515.15151515149</v>
      </c>
    </row>
    <row r="81" spans="1:22" x14ac:dyDescent="0.2">
      <c r="A81" s="149">
        <f t="shared" si="51"/>
        <v>76</v>
      </c>
      <c r="B81" s="873"/>
      <c r="C81" s="153"/>
      <c r="D81" s="875"/>
      <c r="E81" s="154">
        <v>20</v>
      </c>
      <c r="F81" s="154">
        <f>F80+10</f>
        <v>100</v>
      </c>
      <c r="G81" s="155" t="s">
        <v>8</v>
      </c>
      <c r="H81" s="38">
        <f t="shared" si="61"/>
        <v>275000</v>
      </c>
      <c r="I81" s="741">
        <v>220000</v>
      </c>
      <c r="J81" s="701">
        <f t="shared" si="31"/>
        <v>199999.99999999997</v>
      </c>
      <c r="K81" s="710">
        <f t="shared" si="62"/>
        <v>249999.99999999997</v>
      </c>
      <c r="L81" s="711">
        <f t="shared" si="63"/>
        <v>199999.99999999997</v>
      </c>
      <c r="M81" s="742">
        <f t="shared" si="64"/>
        <v>181818.18181818177</v>
      </c>
      <c r="N81" s="719">
        <f t="shared" si="55"/>
        <v>183333.33333333334</v>
      </c>
      <c r="O81" s="666">
        <f t="shared" si="56"/>
        <v>146666.66666666666</v>
      </c>
      <c r="P81" s="680">
        <f t="shared" si="57"/>
        <v>133333.33333333331</v>
      </c>
      <c r="Q81" s="761">
        <f t="shared" si="58"/>
        <v>211538.46153846153</v>
      </c>
      <c r="R81" s="747">
        <f t="shared" si="59"/>
        <v>169230.76923076922</v>
      </c>
      <c r="S81" s="969">
        <f t="shared" si="60"/>
        <v>153846.15384615381</v>
      </c>
      <c r="T81" s="977">
        <f t="shared" si="48"/>
        <v>229166.66666666669</v>
      </c>
      <c r="U81" s="973">
        <f t="shared" si="49"/>
        <v>183333.33333333334</v>
      </c>
      <c r="V81" s="978">
        <f t="shared" si="50"/>
        <v>166666.66666666666</v>
      </c>
    </row>
    <row r="82" spans="1:22" x14ac:dyDescent="0.2">
      <c r="A82" s="149">
        <f t="shared" si="51"/>
        <v>77</v>
      </c>
      <c r="B82" s="873"/>
      <c r="C82" s="153"/>
      <c r="D82" s="875"/>
      <c r="E82" s="154">
        <v>20</v>
      </c>
      <c r="F82" s="154">
        <f t="shared" ref="F82:F86" si="65">F81+10</f>
        <v>110</v>
      </c>
      <c r="G82" s="155" t="s">
        <v>8</v>
      </c>
      <c r="H82" s="38">
        <f t="shared" si="61"/>
        <v>275000</v>
      </c>
      <c r="I82" s="741">
        <v>220000</v>
      </c>
      <c r="J82" s="701">
        <f t="shared" si="31"/>
        <v>199999.99999999997</v>
      </c>
      <c r="K82" s="710">
        <f t="shared" si="62"/>
        <v>249999.99999999997</v>
      </c>
      <c r="L82" s="711">
        <f t="shared" si="63"/>
        <v>199999.99999999997</v>
      </c>
      <c r="M82" s="742">
        <f t="shared" si="64"/>
        <v>181818.18181818177</v>
      </c>
      <c r="N82" s="719">
        <f t="shared" si="55"/>
        <v>183333.33333333334</v>
      </c>
      <c r="O82" s="666">
        <f t="shared" si="56"/>
        <v>146666.66666666666</v>
      </c>
      <c r="P82" s="680">
        <f t="shared" si="57"/>
        <v>133333.33333333331</v>
      </c>
      <c r="Q82" s="761">
        <f t="shared" si="58"/>
        <v>211538.46153846153</v>
      </c>
      <c r="R82" s="747">
        <f t="shared" si="59"/>
        <v>169230.76923076922</v>
      </c>
      <c r="S82" s="969">
        <f t="shared" si="60"/>
        <v>153846.15384615381</v>
      </c>
      <c r="T82" s="977">
        <f t="shared" si="48"/>
        <v>229166.66666666669</v>
      </c>
      <c r="U82" s="973">
        <f t="shared" si="49"/>
        <v>183333.33333333334</v>
      </c>
      <c r="V82" s="978">
        <f t="shared" si="50"/>
        <v>166666.66666666666</v>
      </c>
    </row>
    <row r="83" spans="1:22" ht="17" thickBot="1" x14ac:dyDescent="0.25">
      <c r="A83" s="149">
        <f t="shared" si="51"/>
        <v>78</v>
      </c>
      <c r="B83" s="873"/>
      <c r="C83" s="164"/>
      <c r="D83" s="875"/>
      <c r="E83" s="165">
        <v>20</v>
      </c>
      <c r="F83" s="165">
        <f t="shared" si="65"/>
        <v>120</v>
      </c>
      <c r="G83" s="166" t="s">
        <v>8</v>
      </c>
      <c r="H83" s="749">
        <f t="shared" si="61"/>
        <v>275000</v>
      </c>
      <c r="I83" s="750">
        <v>220000</v>
      </c>
      <c r="J83" s="697">
        <f t="shared" si="31"/>
        <v>199999.99999999997</v>
      </c>
      <c r="K83" s="702">
        <f t="shared" si="62"/>
        <v>249999.99999999997</v>
      </c>
      <c r="L83" s="703">
        <f t="shared" si="63"/>
        <v>199999.99999999997</v>
      </c>
      <c r="M83" s="713">
        <f t="shared" si="64"/>
        <v>181818.18181818177</v>
      </c>
      <c r="N83" s="720">
        <f t="shared" si="55"/>
        <v>183333.33333333334</v>
      </c>
      <c r="O83" s="721">
        <f t="shared" si="56"/>
        <v>146666.66666666666</v>
      </c>
      <c r="P83" s="722">
        <f t="shared" si="57"/>
        <v>133333.33333333331</v>
      </c>
      <c r="Q83" s="762">
        <f t="shared" si="58"/>
        <v>211538.46153846153</v>
      </c>
      <c r="R83" s="752">
        <f t="shared" si="59"/>
        <v>169230.76923076922</v>
      </c>
      <c r="S83" s="970">
        <f t="shared" si="60"/>
        <v>153846.15384615381</v>
      </c>
      <c r="T83" s="1000">
        <f t="shared" si="48"/>
        <v>229166.66666666669</v>
      </c>
      <c r="U83" s="980">
        <f t="shared" si="49"/>
        <v>183333.33333333334</v>
      </c>
      <c r="V83" s="981">
        <f t="shared" si="50"/>
        <v>166666.66666666666</v>
      </c>
    </row>
    <row r="84" spans="1:22" x14ac:dyDescent="0.2">
      <c r="A84" s="149">
        <f t="shared" si="51"/>
        <v>79</v>
      </c>
      <c r="B84" s="873"/>
      <c r="C84" s="20"/>
      <c r="D84" s="875"/>
      <c r="E84" s="150">
        <v>20</v>
      </c>
      <c r="F84" s="150">
        <f t="shared" si="65"/>
        <v>130</v>
      </c>
      <c r="G84" s="151" t="s">
        <v>8</v>
      </c>
      <c r="H84" s="38">
        <f>I84*1.25</f>
        <v>287500</v>
      </c>
      <c r="I84" s="660">
        <v>230000</v>
      </c>
      <c r="J84" s="661">
        <f t="shared" si="31"/>
        <v>209090.90909090909</v>
      </c>
      <c r="K84" s="662">
        <f t="shared" si="62"/>
        <v>261363.63636363635</v>
      </c>
      <c r="L84" s="663">
        <f t="shared" si="63"/>
        <v>209090.90909090909</v>
      </c>
      <c r="M84" s="664">
        <f t="shared" si="64"/>
        <v>190082.64462809917</v>
      </c>
      <c r="N84" s="719">
        <f t="shared" si="55"/>
        <v>191666.66666666666</v>
      </c>
      <c r="O84" s="666">
        <f t="shared" si="56"/>
        <v>153333.33333333334</v>
      </c>
      <c r="P84" s="680">
        <f t="shared" si="57"/>
        <v>139393.93939393939</v>
      </c>
      <c r="Q84" s="667">
        <f t="shared" si="58"/>
        <v>221153.84615384616</v>
      </c>
      <c r="R84" s="668">
        <f t="shared" si="59"/>
        <v>176923.07692307691</v>
      </c>
      <c r="S84" s="971">
        <f t="shared" si="60"/>
        <v>160839.16083916085</v>
      </c>
      <c r="T84" s="974">
        <f t="shared" si="48"/>
        <v>239583.33333333334</v>
      </c>
      <c r="U84" s="975">
        <f t="shared" si="49"/>
        <v>191666.66666666669</v>
      </c>
      <c r="V84" s="976">
        <f t="shared" si="50"/>
        <v>174242.42424242425</v>
      </c>
    </row>
    <row r="85" spans="1:22" x14ac:dyDescent="0.2">
      <c r="A85" s="149">
        <f t="shared" si="51"/>
        <v>80</v>
      </c>
      <c r="B85" s="873"/>
      <c r="C85" s="153"/>
      <c r="D85" s="875"/>
      <c r="E85" s="154">
        <v>20</v>
      </c>
      <c r="F85" s="154">
        <f t="shared" si="65"/>
        <v>140</v>
      </c>
      <c r="G85" s="155" t="s">
        <v>8</v>
      </c>
      <c r="H85" s="38">
        <f t="shared" ref="H85:H89" si="66">I85*1.25</f>
        <v>293750</v>
      </c>
      <c r="I85" s="157">
        <v>235000</v>
      </c>
      <c r="J85" s="158">
        <f t="shared" si="31"/>
        <v>213636.36363636362</v>
      </c>
      <c r="K85" s="159">
        <f t="shared" si="62"/>
        <v>267045.45454545453</v>
      </c>
      <c r="L85" s="160">
        <f t="shared" si="63"/>
        <v>213636.36363636362</v>
      </c>
      <c r="M85" s="715">
        <f t="shared" si="64"/>
        <v>194214.87603305781</v>
      </c>
      <c r="N85" s="719">
        <f t="shared" si="55"/>
        <v>195833.33333333334</v>
      </c>
      <c r="O85" s="666">
        <f t="shared" si="56"/>
        <v>156666.66666666666</v>
      </c>
      <c r="P85" s="680">
        <f t="shared" si="57"/>
        <v>142424.2424242424</v>
      </c>
      <c r="Q85" s="161">
        <f t="shared" si="58"/>
        <v>225961.53846153847</v>
      </c>
      <c r="R85" s="162">
        <f t="shared" si="59"/>
        <v>180769.23076923075</v>
      </c>
      <c r="S85" s="969">
        <f t="shared" si="60"/>
        <v>164335.6643356643</v>
      </c>
      <c r="T85" s="977">
        <f t="shared" si="48"/>
        <v>244791.66666666669</v>
      </c>
      <c r="U85" s="973">
        <f t="shared" si="49"/>
        <v>195833.33333333334</v>
      </c>
      <c r="V85" s="978">
        <f t="shared" si="50"/>
        <v>178030.30303030301</v>
      </c>
    </row>
    <row r="86" spans="1:22" x14ac:dyDescent="0.2">
      <c r="A86" s="149">
        <f t="shared" si="51"/>
        <v>81</v>
      </c>
      <c r="B86" s="873"/>
      <c r="C86" s="153"/>
      <c r="D86" s="875"/>
      <c r="E86" s="154">
        <v>20</v>
      </c>
      <c r="F86" s="154">
        <f t="shared" si="65"/>
        <v>150</v>
      </c>
      <c r="G86" s="155" t="s">
        <v>8</v>
      </c>
      <c r="H86" s="38">
        <f t="shared" si="66"/>
        <v>293750</v>
      </c>
      <c r="I86" s="157">
        <v>235000</v>
      </c>
      <c r="J86" s="158">
        <f t="shared" si="31"/>
        <v>213636.36363636362</v>
      </c>
      <c r="K86" s="159">
        <f t="shared" si="62"/>
        <v>267045.45454545453</v>
      </c>
      <c r="L86" s="160">
        <f t="shared" si="63"/>
        <v>213636.36363636362</v>
      </c>
      <c r="M86" s="715">
        <f t="shared" si="64"/>
        <v>194214.87603305781</v>
      </c>
      <c r="N86" s="719">
        <f t="shared" si="55"/>
        <v>195833.33333333334</v>
      </c>
      <c r="O86" s="666">
        <f t="shared" si="56"/>
        <v>156666.66666666666</v>
      </c>
      <c r="P86" s="680">
        <f t="shared" si="57"/>
        <v>142424.2424242424</v>
      </c>
      <c r="Q86" s="161">
        <f t="shared" si="58"/>
        <v>225961.53846153847</v>
      </c>
      <c r="R86" s="162">
        <f t="shared" si="59"/>
        <v>180769.23076923075</v>
      </c>
      <c r="S86" s="969">
        <f t="shared" si="60"/>
        <v>164335.6643356643</v>
      </c>
      <c r="T86" s="977">
        <f t="shared" si="48"/>
        <v>244791.66666666669</v>
      </c>
      <c r="U86" s="973">
        <f t="shared" si="49"/>
        <v>195833.33333333334</v>
      </c>
      <c r="V86" s="978">
        <f t="shared" si="50"/>
        <v>178030.30303030301</v>
      </c>
    </row>
    <row r="87" spans="1:22" x14ac:dyDescent="0.2">
      <c r="A87" s="149">
        <f t="shared" si="51"/>
        <v>82</v>
      </c>
      <c r="B87" s="873"/>
      <c r="C87" s="153"/>
      <c r="D87" s="875"/>
      <c r="E87" s="154">
        <v>20</v>
      </c>
      <c r="F87" s="154">
        <f>F86+10</f>
        <v>160</v>
      </c>
      <c r="G87" s="155" t="s">
        <v>8</v>
      </c>
      <c r="H87" s="38">
        <f t="shared" si="66"/>
        <v>293750</v>
      </c>
      <c r="I87" s="157">
        <v>235000</v>
      </c>
      <c r="J87" s="158">
        <f t="shared" si="31"/>
        <v>213636.36363636362</v>
      </c>
      <c r="K87" s="159">
        <f t="shared" si="62"/>
        <v>267045.45454545453</v>
      </c>
      <c r="L87" s="160">
        <f t="shared" si="63"/>
        <v>213636.36363636362</v>
      </c>
      <c r="M87" s="715">
        <f t="shared" si="64"/>
        <v>194214.87603305781</v>
      </c>
      <c r="N87" s="719">
        <f t="shared" si="55"/>
        <v>195833.33333333334</v>
      </c>
      <c r="O87" s="666">
        <f t="shared" si="56"/>
        <v>156666.66666666666</v>
      </c>
      <c r="P87" s="680">
        <f t="shared" si="57"/>
        <v>142424.2424242424</v>
      </c>
      <c r="Q87" s="161">
        <f t="shared" si="58"/>
        <v>225961.53846153847</v>
      </c>
      <c r="R87" s="162">
        <f t="shared" si="59"/>
        <v>180769.23076923075</v>
      </c>
      <c r="S87" s="969">
        <f t="shared" si="60"/>
        <v>164335.6643356643</v>
      </c>
      <c r="T87" s="977">
        <f t="shared" si="48"/>
        <v>244791.66666666669</v>
      </c>
      <c r="U87" s="973">
        <f t="shared" si="49"/>
        <v>195833.33333333334</v>
      </c>
      <c r="V87" s="978">
        <f t="shared" si="50"/>
        <v>178030.30303030301</v>
      </c>
    </row>
    <row r="88" spans="1:22" x14ac:dyDescent="0.2">
      <c r="A88" s="149">
        <f t="shared" si="51"/>
        <v>83</v>
      </c>
      <c r="B88" s="873"/>
      <c r="C88" s="153"/>
      <c r="D88" s="875"/>
      <c r="E88" s="154">
        <v>20</v>
      </c>
      <c r="F88" s="154">
        <f t="shared" ref="F88" si="67">F87+10</f>
        <v>170</v>
      </c>
      <c r="G88" s="155" t="s">
        <v>8</v>
      </c>
      <c r="H88" s="38">
        <f t="shared" si="66"/>
        <v>300000</v>
      </c>
      <c r="I88" s="157">
        <v>240000</v>
      </c>
      <c r="J88" s="158">
        <f t="shared" si="31"/>
        <v>218181.81818181818</v>
      </c>
      <c r="K88" s="159">
        <f t="shared" si="62"/>
        <v>272727.27272727271</v>
      </c>
      <c r="L88" s="160">
        <f t="shared" si="63"/>
        <v>218181.81818181818</v>
      </c>
      <c r="M88" s="715">
        <f t="shared" si="64"/>
        <v>198347.10743801651</v>
      </c>
      <c r="N88" s="719">
        <f t="shared" si="55"/>
        <v>200000</v>
      </c>
      <c r="O88" s="666">
        <f t="shared" si="56"/>
        <v>160000</v>
      </c>
      <c r="P88" s="680">
        <f t="shared" si="57"/>
        <v>145454.54545454544</v>
      </c>
      <c r="Q88" s="161">
        <f t="shared" si="58"/>
        <v>230769.23076923075</v>
      </c>
      <c r="R88" s="162">
        <f t="shared" si="59"/>
        <v>184615.3846153846</v>
      </c>
      <c r="S88" s="969">
        <f t="shared" si="60"/>
        <v>167832.16783216782</v>
      </c>
      <c r="T88" s="977">
        <f t="shared" si="48"/>
        <v>250000</v>
      </c>
      <c r="U88" s="973">
        <f t="shared" si="49"/>
        <v>200000</v>
      </c>
      <c r="V88" s="978">
        <f t="shared" si="50"/>
        <v>181818.18181818182</v>
      </c>
    </row>
    <row r="89" spans="1:22" ht="17" thickBot="1" x14ac:dyDescent="0.25">
      <c r="A89" s="149">
        <f t="shared" si="51"/>
        <v>84</v>
      </c>
      <c r="B89" s="873"/>
      <c r="C89" s="164"/>
      <c r="D89" s="875"/>
      <c r="E89" s="165">
        <v>20</v>
      </c>
      <c r="F89" s="165">
        <f>F88+10</f>
        <v>180</v>
      </c>
      <c r="G89" s="166" t="s">
        <v>8</v>
      </c>
      <c r="H89" s="754">
        <f t="shared" si="66"/>
        <v>300000</v>
      </c>
      <c r="I89" s="755">
        <v>240000</v>
      </c>
      <c r="J89" s="699">
        <f t="shared" si="31"/>
        <v>218181.81818181818</v>
      </c>
      <c r="K89" s="707">
        <f t="shared" si="62"/>
        <v>272727.27272727271</v>
      </c>
      <c r="L89" s="708">
        <f t="shared" si="63"/>
        <v>218181.81818181818</v>
      </c>
      <c r="M89" s="756">
        <f t="shared" si="64"/>
        <v>198347.10743801651</v>
      </c>
      <c r="N89" s="733">
        <f t="shared" si="55"/>
        <v>200000</v>
      </c>
      <c r="O89" s="716">
        <f t="shared" si="56"/>
        <v>160000</v>
      </c>
      <c r="P89" s="734">
        <f t="shared" si="57"/>
        <v>145454.54545454544</v>
      </c>
      <c r="Q89" s="757">
        <f t="shared" si="58"/>
        <v>230769.23076923075</v>
      </c>
      <c r="R89" s="758">
        <f t="shared" si="59"/>
        <v>184615.3846153846</v>
      </c>
      <c r="S89" s="972">
        <f t="shared" si="60"/>
        <v>167832.16783216782</v>
      </c>
      <c r="T89" s="1000">
        <f t="shared" si="48"/>
        <v>250000</v>
      </c>
      <c r="U89" s="980">
        <f t="shared" si="49"/>
        <v>200000</v>
      </c>
      <c r="V89" s="981">
        <f t="shared" si="50"/>
        <v>181818.18181818182</v>
      </c>
    </row>
    <row r="90" spans="1:22" x14ac:dyDescent="0.2">
      <c r="A90" s="149">
        <f t="shared" si="51"/>
        <v>85</v>
      </c>
      <c r="B90" s="873"/>
      <c r="C90" s="20"/>
      <c r="D90" s="875"/>
      <c r="E90" s="150">
        <v>40</v>
      </c>
      <c r="F90" s="150">
        <v>75</v>
      </c>
      <c r="G90" s="151" t="s">
        <v>8</v>
      </c>
      <c r="H90" s="34">
        <f>I90*1.25</f>
        <v>255000</v>
      </c>
      <c r="I90" s="736">
        <f>I79+4000</f>
        <v>204000</v>
      </c>
      <c r="J90" s="700">
        <f t="shared" si="31"/>
        <v>185454.54545454544</v>
      </c>
      <c r="K90" s="40">
        <f t="shared" si="62"/>
        <v>231818.18181818179</v>
      </c>
      <c r="L90" s="705">
        <f t="shared" si="63"/>
        <v>185454.54545454544</v>
      </c>
      <c r="M90" s="714">
        <f t="shared" si="64"/>
        <v>168595.04132231403</v>
      </c>
      <c r="N90" s="760">
        <f t="shared" si="55"/>
        <v>170000</v>
      </c>
      <c r="O90" s="717">
        <f t="shared" si="56"/>
        <v>136000</v>
      </c>
      <c r="P90" s="718">
        <f t="shared" si="57"/>
        <v>123636.36363636363</v>
      </c>
      <c r="Q90" s="48">
        <f t="shared" si="58"/>
        <v>196153.84615384616</v>
      </c>
      <c r="R90" s="739">
        <f t="shared" si="59"/>
        <v>156923.07692307691</v>
      </c>
      <c r="S90" s="968">
        <f t="shared" si="60"/>
        <v>142657.34265734264</v>
      </c>
      <c r="T90" s="974">
        <f t="shared" si="48"/>
        <v>212500</v>
      </c>
      <c r="U90" s="975">
        <f t="shared" si="49"/>
        <v>170000</v>
      </c>
      <c r="V90" s="976">
        <f t="shared" si="50"/>
        <v>154545.45454545453</v>
      </c>
    </row>
    <row r="91" spans="1:22" x14ac:dyDescent="0.2">
      <c r="A91" s="149">
        <f t="shared" si="51"/>
        <v>86</v>
      </c>
      <c r="B91" s="873"/>
      <c r="C91" s="153"/>
      <c r="D91" s="875"/>
      <c r="E91" s="154">
        <v>40</v>
      </c>
      <c r="F91" s="154">
        <v>80</v>
      </c>
      <c r="G91" s="155" t="s">
        <v>8</v>
      </c>
      <c r="H91" s="38">
        <f t="shared" ref="H91:H95" si="68">I91*1.25</f>
        <v>255000</v>
      </c>
      <c r="I91" s="741">
        <f t="shared" ref="I91:I95" si="69">I80+4000</f>
        <v>204000</v>
      </c>
      <c r="J91" s="701">
        <f t="shared" si="31"/>
        <v>185454.54545454544</v>
      </c>
      <c r="K91" s="710">
        <f t="shared" si="62"/>
        <v>231818.18181818179</v>
      </c>
      <c r="L91" s="711">
        <f t="shared" si="63"/>
        <v>185454.54545454544</v>
      </c>
      <c r="M91" s="742">
        <f t="shared" si="64"/>
        <v>168595.04132231403</v>
      </c>
      <c r="N91" s="719">
        <f t="shared" si="55"/>
        <v>170000</v>
      </c>
      <c r="O91" s="666">
        <f t="shared" si="56"/>
        <v>136000</v>
      </c>
      <c r="P91" s="680">
        <f t="shared" si="57"/>
        <v>123636.36363636363</v>
      </c>
      <c r="Q91" s="761">
        <f t="shared" si="58"/>
        <v>196153.84615384616</v>
      </c>
      <c r="R91" s="747">
        <f t="shared" si="59"/>
        <v>156923.07692307691</v>
      </c>
      <c r="S91" s="969">
        <f t="shared" si="60"/>
        <v>142657.34265734264</v>
      </c>
      <c r="T91" s="977">
        <f t="shared" si="48"/>
        <v>212500</v>
      </c>
      <c r="U91" s="973">
        <f t="shared" si="49"/>
        <v>170000</v>
      </c>
      <c r="V91" s="978">
        <f t="shared" si="50"/>
        <v>154545.45454545453</v>
      </c>
    </row>
    <row r="92" spans="1:22" x14ac:dyDescent="0.2">
      <c r="A92" s="149">
        <f t="shared" si="51"/>
        <v>87</v>
      </c>
      <c r="B92" s="873"/>
      <c r="C92" s="153"/>
      <c r="D92" s="875"/>
      <c r="E92" s="154">
        <v>40</v>
      </c>
      <c r="F92" s="154">
        <v>90</v>
      </c>
      <c r="G92" s="155" t="s">
        <v>8</v>
      </c>
      <c r="H92" s="38">
        <f t="shared" si="68"/>
        <v>280000</v>
      </c>
      <c r="I92" s="741">
        <f t="shared" si="69"/>
        <v>224000</v>
      </c>
      <c r="J92" s="701">
        <f t="shared" si="31"/>
        <v>203636.36363636362</v>
      </c>
      <c r="K92" s="710">
        <f t="shared" si="62"/>
        <v>254545.45454545453</v>
      </c>
      <c r="L92" s="711">
        <f t="shared" si="63"/>
        <v>203636.36363636362</v>
      </c>
      <c r="M92" s="742">
        <f t="shared" si="64"/>
        <v>185123.96694214872</v>
      </c>
      <c r="N92" s="719">
        <f t="shared" si="55"/>
        <v>186666.66666666666</v>
      </c>
      <c r="O92" s="666">
        <f t="shared" si="56"/>
        <v>149333.33333333334</v>
      </c>
      <c r="P92" s="680">
        <f t="shared" si="57"/>
        <v>135757.57575757575</v>
      </c>
      <c r="Q92" s="761">
        <f t="shared" si="58"/>
        <v>215384.61538461538</v>
      </c>
      <c r="R92" s="747">
        <f t="shared" si="59"/>
        <v>172307.69230769231</v>
      </c>
      <c r="S92" s="969">
        <f t="shared" si="60"/>
        <v>156643.35664335662</v>
      </c>
      <c r="T92" s="977">
        <f t="shared" si="48"/>
        <v>233333.33333333334</v>
      </c>
      <c r="U92" s="973">
        <f t="shared" si="49"/>
        <v>186666.66666666669</v>
      </c>
      <c r="V92" s="978">
        <f t="shared" si="50"/>
        <v>169696.9696969697</v>
      </c>
    </row>
    <row r="93" spans="1:22" x14ac:dyDescent="0.2">
      <c r="A93" s="149">
        <f t="shared" si="51"/>
        <v>88</v>
      </c>
      <c r="B93" s="873"/>
      <c r="C93" s="153"/>
      <c r="D93" s="875"/>
      <c r="E93" s="154">
        <v>40</v>
      </c>
      <c r="F93" s="154">
        <f>F92+10</f>
        <v>100</v>
      </c>
      <c r="G93" s="155" t="s">
        <v>8</v>
      </c>
      <c r="H93" s="38">
        <f t="shared" si="68"/>
        <v>280000</v>
      </c>
      <c r="I93" s="741">
        <f t="shared" si="69"/>
        <v>224000</v>
      </c>
      <c r="J93" s="701">
        <f t="shared" si="31"/>
        <v>203636.36363636362</v>
      </c>
      <c r="K93" s="710">
        <f t="shared" si="62"/>
        <v>254545.45454545453</v>
      </c>
      <c r="L93" s="711">
        <f t="shared" si="63"/>
        <v>203636.36363636362</v>
      </c>
      <c r="M93" s="742">
        <f t="shared" si="64"/>
        <v>185123.96694214872</v>
      </c>
      <c r="N93" s="719">
        <f t="shared" si="55"/>
        <v>186666.66666666666</v>
      </c>
      <c r="O93" s="666">
        <f t="shared" si="56"/>
        <v>149333.33333333334</v>
      </c>
      <c r="P93" s="680">
        <f t="shared" si="57"/>
        <v>135757.57575757575</v>
      </c>
      <c r="Q93" s="761">
        <f t="shared" si="58"/>
        <v>215384.61538461538</v>
      </c>
      <c r="R93" s="747">
        <f t="shared" si="59"/>
        <v>172307.69230769231</v>
      </c>
      <c r="S93" s="969">
        <f t="shared" si="60"/>
        <v>156643.35664335662</v>
      </c>
      <c r="T93" s="977">
        <f t="shared" si="48"/>
        <v>233333.33333333334</v>
      </c>
      <c r="U93" s="973">
        <f t="shared" si="49"/>
        <v>186666.66666666669</v>
      </c>
      <c r="V93" s="978">
        <f t="shared" si="50"/>
        <v>169696.9696969697</v>
      </c>
    </row>
    <row r="94" spans="1:22" x14ac:dyDescent="0.2">
      <c r="A94" s="149">
        <f t="shared" si="51"/>
        <v>89</v>
      </c>
      <c r="B94" s="873"/>
      <c r="C94" s="153"/>
      <c r="D94" s="875"/>
      <c r="E94" s="154">
        <v>40</v>
      </c>
      <c r="F94" s="154">
        <f t="shared" ref="F94:F98" si="70">F93+10</f>
        <v>110</v>
      </c>
      <c r="G94" s="155" t="s">
        <v>8</v>
      </c>
      <c r="H94" s="38">
        <f t="shared" si="68"/>
        <v>280000</v>
      </c>
      <c r="I94" s="741">
        <f t="shared" si="69"/>
        <v>224000</v>
      </c>
      <c r="J94" s="701">
        <f t="shared" si="31"/>
        <v>203636.36363636362</v>
      </c>
      <c r="K94" s="710">
        <f t="shared" si="62"/>
        <v>254545.45454545453</v>
      </c>
      <c r="L94" s="711">
        <f t="shared" si="63"/>
        <v>203636.36363636362</v>
      </c>
      <c r="M94" s="742">
        <f t="shared" si="64"/>
        <v>185123.96694214872</v>
      </c>
      <c r="N94" s="719">
        <f t="shared" si="55"/>
        <v>186666.66666666666</v>
      </c>
      <c r="O94" s="666">
        <f t="shared" si="56"/>
        <v>149333.33333333334</v>
      </c>
      <c r="P94" s="680">
        <f t="shared" si="57"/>
        <v>135757.57575757575</v>
      </c>
      <c r="Q94" s="761">
        <f t="shared" si="58"/>
        <v>215384.61538461538</v>
      </c>
      <c r="R94" s="747">
        <f t="shared" si="59"/>
        <v>172307.69230769231</v>
      </c>
      <c r="S94" s="969">
        <f t="shared" si="60"/>
        <v>156643.35664335662</v>
      </c>
      <c r="T94" s="977">
        <f t="shared" si="48"/>
        <v>233333.33333333334</v>
      </c>
      <c r="U94" s="973">
        <f t="shared" si="49"/>
        <v>186666.66666666669</v>
      </c>
      <c r="V94" s="978">
        <f t="shared" si="50"/>
        <v>169696.9696969697</v>
      </c>
    </row>
    <row r="95" spans="1:22" ht="17" thickBot="1" x14ac:dyDescent="0.25">
      <c r="A95" s="149">
        <f t="shared" si="51"/>
        <v>90</v>
      </c>
      <c r="B95" s="873"/>
      <c r="C95" s="10"/>
      <c r="D95" s="875"/>
      <c r="E95" s="172">
        <v>40</v>
      </c>
      <c r="F95" s="172">
        <f t="shared" si="70"/>
        <v>120</v>
      </c>
      <c r="G95" s="173" t="s">
        <v>8</v>
      </c>
      <c r="H95" s="749">
        <f t="shared" si="68"/>
        <v>292500</v>
      </c>
      <c r="I95" s="750">
        <f t="shared" si="69"/>
        <v>234000</v>
      </c>
      <c r="J95" s="697">
        <f t="shared" ref="J95:J149" si="71">I95/1.1</f>
        <v>212727.27272727271</v>
      </c>
      <c r="K95" s="702">
        <f t="shared" si="62"/>
        <v>265909.09090909088</v>
      </c>
      <c r="L95" s="703">
        <f t="shared" si="63"/>
        <v>212727.27272727271</v>
      </c>
      <c r="M95" s="713">
        <f t="shared" si="64"/>
        <v>193388.42975206609</v>
      </c>
      <c r="N95" s="720">
        <f t="shared" si="55"/>
        <v>195000</v>
      </c>
      <c r="O95" s="721">
        <f t="shared" si="56"/>
        <v>156000</v>
      </c>
      <c r="P95" s="722">
        <f t="shared" si="57"/>
        <v>141818.18181818179</v>
      </c>
      <c r="Q95" s="762">
        <f t="shared" si="58"/>
        <v>225000</v>
      </c>
      <c r="R95" s="752">
        <f t="shared" si="59"/>
        <v>180000</v>
      </c>
      <c r="S95" s="970">
        <f t="shared" si="60"/>
        <v>163636.36363636362</v>
      </c>
      <c r="T95" s="1000">
        <f t="shared" si="48"/>
        <v>243750</v>
      </c>
      <c r="U95" s="980">
        <f t="shared" si="49"/>
        <v>195000</v>
      </c>
      <c r="V95" s="981">
        <f t="shared" si="50"/>
        <v>177272.72727272726</v>
      </c>
    </row>
    <row r="96" spans="1:22" x14ac:dyDescent="0.2">
      <c r="A96" s="149">
        <f t="shared" si="51"/>
        <v>91</v>
      </c>
      <c r="B96" s="873"/>
      <c r="C96" s="12"/>
      <c r="D96" s="875"/>
      <c r="E96" s="147">
        <v>40</v>
      </c>
      <c r="F96" s="147">
        <f t="shared" si="70"/>
        <v>130</v>
      </c>
      <c r="G96" s="148" t="s">
        <v>8</v>
      </c>
      <c r="H96" s="38">
        <f>I96*1.25</f>
        <v>292500</v>
      </c>
      <c r="I96" s="660">
        <f>I84+4000</f>
        <v>234000</v>
      </c>
      <c r="J96" s="661">
        <f t="shared" si="71"/>
        <v>212727.27272727271</v>
      </c>
      <c r="K96" s="662">
        <f t="shared" si="62"/>
        <v>265909.09090909088</v>
      </c>
      <c r="L96" s="663">
        <f t="shared" si="63"/>
        <v>212727.27272727271</v>
      </c>
      <c r="M96" s="664">
        <f t="shared" si="64"/>
        <v>193388.42975206609</v>
      </c>
      <c r="N96" s="719">
        <f t="shared" si="55"/>
        <v>195000</v>
      </c>
      <c r="O96" s="666">
        <f t="shared" si="56"/>
        <v>156000</v>
      </c>
      <c r="P96" s="680">
        <f t="shared" si="57"/>
        <v>141818.18181818179</v>
      </c>
      <c r="Q96" s="667">
        <f t="shared" si="58"/>
        <v>225000</v>
      </c>
      <c r="R96" s="668">
        <f t="shared" si="59"/>
        <v>180000</v>
      </c>
      <c r="S96" s="971">
        <f t="shared" si="60"/>
        <v>163636.36363636362</v>
      </c>
      <c r="T96" s="974">
        <f t="shared" si="48"/>
        <v>243750</v>
      </c>
      <c r="U96" s="975">
        <f t="shared" si="49"/>
        <v>195000</v>
      </c>
      <c r="V96" s="976">
        <f t="shared" si="50"/>
        <v>177272.72727272726</v>
      </c>
    </row>
    <row r="97" spans="1:22" x14ac:dyDescent="0.2">
      <c r="A97" s="149">
        <f t="shared" si="51"/>
        <v>92</v>
      </c>
      <c r="B97" s="873"/>
      <c r="C97" s="153"/>
      <c r="D97" s="875"/>
      <c r="E97" s="154">
        <v>40</v>
      </c>
      <c r="F97" s="154">
        <f t="shared" si="70"/>
        <v>140</v>
      </c>
      <c r="G97" s="155" t="s">
        <v>8</v>
      </c>
      <c r="H97" s="38">
        <f t="shared" ref="H97:H101" si="72">I97*1.25</f>
        <v>298750</v>
      </c>
      <c r="I97" s="157">
        <f t="shared" ref="I97:I101" si="73">I85+4000</f>
        <v>239000</v>
      </c>
      <c r="J97" s="158">
        <f t="shared" si="71"/>
        <v>217272.72727272726</v>
      </c>
      <c r="K97" s="159">
        <f t="shared" si="62"/>
        <v>271590.90909090906</v>
      </c>
      <c r="L97" s="160">
        <f t="shared" si="63"/>
        <v>217272.72727272726</v>
      </c>
      <c r="M97" s="715">
        <f t="shared" si="64"/>
        <v>197520.66115702476</v>
      </c>
      <c r="N97" s="719">
        <f t="shared" si="55"/>
        <v>199166.66666666666</v>
      </c>
      <c r="O97" s="666">
        <f t="shared" si="56"/>
        <v>159333.33333333334</v>
      </c>
      <c r="P97" s="680">
        <f t="shared" si="57"/>
        <v>144848.48484848483</v>
      </c>
      <c r="Q97" s="161">
        <f t="shared" si="58"/>
        <v>229807.69230769231</v>
      </c>
      <c r="R97" s="162">
        <f t="shared" si="59"/>
        <v>183846.15384615384</v>
      </c>
      <c r="S97" s="969">
        <f t="shared" si="60"/>
        <v>167132.86713286713</v>
      </c>
      <c r="T97" s="977">
        <f t="shared" si="48"/>
        <v>248958.33333333334</v>
      </c>
      <c r="U97" s="973">
        <f t="shared" si="49"/>
        <v>199166.66666666669</v>
      </c>
      <c r="V97" s="978">
        <f t="shared" si="50"/>
        <v>181060.60606060605</v>
      </c>
    </row>
    <row r="98" spans="1:22" x14ac:dyDescent="0.2">
      <c r="A98" s="149">
        <f t="shared" si="51"/>
        <v>93</v>
      </c>
      <c r="B98" s="873"/>
      <c r="C98" s="153"/>
      <c r="D98" s="875"/>
      <c r="E98" s="154">
        <v>40</v>
      </c>
      <c r="F98" s="154">
        <f t="shared" si="70"/>
        <v>150</v>
      </c>
      <c r="G98" s="155" t="s">
        <v>8</v>
      </c>
      <c r="H98" s="38">
        <f t="shared" si="72"/>
        <v>298750</v>
      </c>
      <c r="I98" s="157">
        <f t="shared" si="73"/>
        <v>239000</v>
      </c>
      <c r="J98" s="158">
        <f t="shared" si="71"/>
        <v>217272.72727272726</v>
      </c>
      <c r="K98" s="159">
        <f t="shared" si="62"/>
        <v>271590.90909090906</v>
      </c>
      <c r="L98" s="160">
        <f t="shared" si="63"/>
        <v>217272.72727272726</v>
      </c>
      <c r="M98" s="715">
        <f t="shared" si="64"/>
        <v>197520.66115702476</v>
      </c>
      <c r="N98" s="719">
        <f t="shared" si="55"/>
        <v>199166.66666666666</v>
      </c>
      <c r="O98" s="666">
        <f t="shared" si="56"/>
        <v>159333.33333333334</v>
      </c>
      <c r="P98" s="680">
        <f t="shared" si="57"/>
        <v>144848.48484848483</v>
      </c>
      <c r="Q98" s="161">
        <f t="shared" si="58"/>
        <v>229807.69230769231</v>
      </c>
      <c r="R98" s="162">
        <f t="shared" si="59"/>
        <v>183846.15384615384</v>
      </c>
      <c r="S98" s="969">
        <f t="shared" si="60"/>
        <v>167132.86713286713</v>
      </c>
      <c r="T98" s="977">
        <f t="shared" si="48"/>
        <v>248958.33333333334</v>
      </c>
      <c r="U98" s="973">
        <f t="shared" si="49"/>
        <v>199166.66666666669</v>
      </c>
      <c r="V98" s="978">
        <f t="shared" si="50"/>
        <v>181060.60606060605</v>
      </c>
    </row>
    <row r="99" spans="1:22" x14ac:dyDescent="0.2">
      <c r="A99" s="149">
        <f t="shared" si="51"/>
        <v>94</v>
      </c>
      <c r="B99" s="873"/>
      <c r="C99" s="153"/>
      <c r="D99" s="875"/>
      <c r="E99" s="154">
        <v>40</v>
      </c>
      <c r="F99" s="154">
        <f>F98+10</f>
        <v>160</v>
      </c>
      <c r="G99" s="155" t="s">
        <v>8</v>
      </c>
      <c r="H99" s="38">
        <f t="shared" si="72"/>
        <v>298750</v>
      </c>
      <c r="I99" s="157">
        <f t="shared" si="73"/>
        <v>239000</v>
      </c>
      <c r="J99" s="158">
        <f t="shared" si="71"/>
        <v>217272.72727272726</v>
      </c>
      <c r="K99" s="159">
        <f t="shared" si="62"/>
        <v>271590.90909090906</v>
      </c>
      <c r="L99" s="160">
        <f t="shared" si="63"/>
        <v>217272.72727272726</v>
      </c>
      <c r="M99" s="715">
        <f t="shared" si="64"/>
        <v>197520.66115702476</v>
      </c>
      <c r="N99" s="719">
        <f t="shared" si="55"/>
        <v>199166.66666666666</v>
      </c>
      <c r="O99" s="666">
        <f t="shared" si="56"/>
        <v>159333.33333333334</v>
      </c>
      <c r="P99" s="680">
        <f t="shared" si="57"/>
        <v>144848.48484848483</v>
      </c>
      <c r="Q99" s="161">
        <f t="shared" si="58"/>
        <v>229807.69230769231</v>
      </c>
      <c r="R99" s="162">
        <f t="shared" si="59"/>
        <v>183846.15384615384</v>
      </c>
      <c r="S99" s="969">
        <f t="shared" si="60"/>
        <v>167132.86713286713</v>
      </c>
      <c r="T99" s="977">
        <f t="shared" si="48"/>
        <v>248958.33333333334</v>
      </c>
      <c r="U99" s="973">
        <f t="shared" si="49"/>
        <v>199166.66666666669</v>
      </c>
      <c r="V99" s="978">
        <f t="shared" si="50"/>
        <v>181060.60606060605</v>
      </c>
    </row>
    <row r="100" spans="1:22" x14ac:dyDescent="0.2">
      <c r="A100" s="149">
        <f t="shared" si="51"/>
        <v>95</v>
      </c>
      <c r="B100" s="873"/>
      <c r="C100" s="153"/>
      <c r="D100" s="875"/>
      <c r="E100" s="154">
        <v>40</v>
      </c>
      <c r="F100" s="154">
        <f t="shared" ref="F100" si="74">F99+10</f>
        <v>170</v>
      </c>
      <c r="G100" s="155" t="s">
        <v>8</v>
      </c>
      <c r="H100" s="38">
        <f t="shared" si="72"/>
        <v>305000</v>
      </c>
      <c r="I100" s="157">
        <f t="shared" si="73"/>
        <v>244000</v>
      </c>
      <c r="J100" s="158">
        <f t="shared" si="71"/>
        <v>221818.18181818179</v>
      </c>
      <c r="K100" s="159">
        <f t="shared" si="62"/>
        <v>277272.72727272724</v>
      </c>
      <c r="L100" s="160">
        <f t="shared" si="63"/>
        <v>221818.18181818179</v>
      </c>
      <c r="M100" s="715">
        <f t="shared" si="64"/>
        <v>201652.89256198343</v>
      </c>
      <c r="N100" s="719">
        <f t="shared" si="55"/>
        <v>203333.33333333334</v>
      </c>
      <c r="O100" s="666">
        <f t="shared" si="56"/>
        <v>162666.66666666666</v>
      </c>
      <c r="P100" s="680">
        <f t="shared" si="57"/>
        <v>147878.78787878787</v>
      </c>
      <c r="Q100" s="161">
        <f t="shared" si="58"/>
        <v>234615.3846153846</v>
      </c>
      <c r="R100" s="162">
        <f t="shared" si="59"/>
        <v>187692.30769230769</v>
      </c>
      <c r="S100" s="969">
        <f t="shared" si="60"/>
        <v>170629.37062937059</v>
      </c>
      <c r="T100" s="977">
        <f t="shared" si="48"/>
        <v>254166.66666666669</v>
      </c>
      <c r="U100" s="973">
        <f t="shared" si="49"/>
        <v>203333.33333333334</v>
      </c>
      <c r="V100" s="978">
        <f t="shared" si="50"/>
        <v>184848.48484848483</v>
      </c>
    </row>
    <row r="101" spans="1:22" ht="17" thickBot="1" x14ac:dyDescent="0.25">
      <c r="A101" s="176">
        <f t="shared" si="51"/>
        <v>96</v>
      </c>
      <c r="B101" s="874"/>
      <c r="C101" s="10"/>
      <c r="D101" s="876"/>
      <c r="E101" s="172">
        <v>40</v>
      </c>
      <c r="F101" s="172">
        <f>F100+10</f>
        <v>180</v>
      </c>
      <c r="G101" s="173" t="s">
        <v>8</v>
      </c>
      <c r="H101" s="754">
        <f t="shared" si="72"/>
        <v>305000</v>
      </c>
      <c r="I101" s="755">
        <f t="shared" si="73"/>
        <v>244000</v>
      </c>
      <c r="J101" s="699">
        <f t="shared" si="71"/>
        <v>221818.18181818179</v>
      </c>
      <c r="K101" s="707">
        <f t="shared" si="62"/>
        <v>277272.72727272724</v>
      </c>
      <c r="L101" s="708">
        <f t="shared" si="63"/>
        <v>221818.18181818179</v>
      </c>
      <c r="M101" s="756">
        <f t="shared" si="64"/>
        <v>201652.89256198343</v>
      </c>
      <c r="N101" s="733">
        <f t="shared" si="55"/>
        <v>203333.33333333334</v>
      </c>
      <c r="O101" s="716">
        <f t="shared" si="56"/>
        <v>162666.66666666666</v>
      </c>
      <c r="P101" s="734">
        <f t="shared" si="57"/>
        <v>147878.78787878787</v>
      </c>
      <c r="Q101" s="757">
        <f t="shared" si="58"/>
        <v>234615.3846153846</v>
      </c>
      <c r="R101" s="758">
        <f t="shared" si="59"/>
        <v>187692.30769230769</v>
      </c>
      <c r="S101" s="972">
        <f t="shared" si="60"/>
        <v>170629.37062937059</v>
      </c>
      <c r="T101" s="1000">
        <f t="shared" si="48"/>
        <v>254166.66666666669</v>
      </c>
      <c r="U101" s="980">
        <f t="shared" si="49"/>
        <v>203333.33333333334</v>
      </c>
      <c r="V101" s="981">
        <f t="shared" si="50"/>
        <v>184848.48484848483</v>
      </c>
    </row>
    <row r="102" spans="1:22" x14ac:dyDescent="0.2">
      <c r="A102" s="177">
        <f t="shared" si="51"/>
        <v>97</v>
      </c>
      <c r="B102" s="860" t="s">
        <v>16</v>
      </c>
      <c r="C102" s="31"/>
      <c r="D102" s="877"/>
      <c r="E102" s="32">
        <v>20</v>
      </c>
      <c r="F102" s="32">
        <v>75</v>
      </c>
      <c r="G102" s="33" t="s">
        <v>8</v>
      </c>
      <c r="H102" s="34">
        <f>I102*1.25</f>
        <v>237500</v>
      </c>
      <c r="I102" s="736">
        <v>190000</v>
      </c>
      <c r="J102" s="700">
        <f t="shared" si="71"/>
        <v>172727.27272727271</v>
      </c>
      <c r="K102" s="40">
        <f>H102/1.1</f>
        <v>215909.09090909088</v>
      </c>
      <c r="L102" s="705">
        <f t="shared" si="63"/>
        <v>172727.27272727271</v>
      </c>
      <c r="M102" s="714">
        <f t="shared" si="64"/>
        <v>157024.79338842971</v>
      </c>
      <c r="N102" s="760">
        <f t="shared" si="55"/>
        <v>158333.33333333334</v>
      </c>
      <c r="O102" s="717">
        <f t="shared" si="56"/>
        <v>126666.66666666667</v>
      </c>
      <c r="P102" s="718">
        <f t="shared" si="57"/>
        <v>115151.51515151514</v>
      </c>
      <c r="Q102" s="48">
        <f t="shared" ref="Q102:Q125" si="75">H102/1.3</f>
        <v>182692.30769230769</v>
      </c>
      <c r="R102" s="739">
        <f t="shared" ref="R102:R125" si="76">I102/1.3</f>
        <v>146153.84615384616</v>
      </c>
      <c r="S102" s="968">
        <f t="shared" ref="S102:S125" si="77">J102/1.3</f>
        <v>132867.13286713284</v>
      </c>
      <c r="T102" s="974">
        <f t="shared" si="48"/>
        <v>197916.66666666669</v>
      </c>
      <c r="U102" s="975">
        <f t="shared" si="49"/>
        <v>158333.33333333334</v>
      </c>
      <c r="V102" s="976">
        <f t="shared" si="50"/>
        <v>143939.39393939392</v>
      </c>
    </row>
    <row r="103" spans="1:22" x14ac:dyDescent="0.2">
      <c r="A103" s="149">
        <f t="shared" si="51"/>
        <v>98</v>
      </c>
      <c r="B103" s="861"/>
      <c r="C103" s="153"/>
      <c r="D103" s="875"/>
      <c r="E103" s="154">
        <v>20</v>
      </c>
      <c r="F103" s="154">
        <v>80</v>
      </c>
      <c r="G103" s="155" t="s">
        <v>8</v>
      </c>
      <c r="H103" s="38">
        <f t="shared" ref="H103:H107" si="78">I103*1.25</f>
        <v>237500</v>
      </c>
      <c r="I103" s="741">
        <v>190000</v>
      </c>
      <c r="J103" s="701">
        <f t="shared" si="71"/>
        <v>172727.27272727271</v>
      </c>
      <c r="K103" s="710">
        <f t="shared" ref="K103:K125" si="79">H103/1.1</f>
        <v>215909.09090909088</v>
      </c>
      <c r="L103" s="711">
        <f t="shared" ref="L103:L126" si="80">I103/1.1</f>
        <v>172727.27272727271</v>
      </c>
      <c r="M103" s="742">
        <f t="shared" ref="M103:M126" si="81">J103/1.1</f>
        <v>157024.79338842971</v>
      </c>
      <c r="N103" s="719">
        <f t="shared" si="55"/>
        <v>158333.33333333334</v>
      </c>
      <c r="O103" s="666">
        <f t="shared" si="56"/>
        <v>126666.66666666667</v>
      </c>
      <c r="P103" s="680">
        <f t="shared" si="57"/>
        <v>115151.51515151514</v>
      </c>
      <c r="Q103" s="761">
        <f t="shared" si="75"/>
        <v>182692.30769230769</v>
      </c>
      <c r="R103" s="747">
        <f t="shared" si="76"/>
        <v>146153.84615384616</v>
      </c>
      <c r="S103" s="969">
        <f t="shared" si="77"/>
        <v>132867.13286713284</v>
      </c>
      <c r="T103" s="977">
        <f t="shared" si="48"/>
        <v>197916.66666666669</v>
      </c>
      <c r="U103" s="973">
        <f t="shared" si="49"/>
        <v>158333.33333333334</v>
      </c>
      <c r="V103" s="978">
        <f t="shared" si="50"/>
        <v>143939.39393939392</v>
      </c>
    </row>
    <row r="104" spans="1:22" x14ac:dyDescent="0.2">
      <c r="A104" s="149">
        <f t="shared" si="51"/>
        <v>99</v>
      </c>
      <c r="B104" s="861"/>
      <c r="C104" s="153"/>
      <c r="D104" s="875"/>
      <c r="E104" s="154">
        <v>20</v>
      </c>
      <c r="F104" s="154">
        <v>90</v>
      </c>
      <c r="G104" s="155" t="s">
        <v>8</v>
      </c>
      <c r="H104" s="38">
        <f t="shared" si="78"/>
        <v>237500</v>
      </c>
      <c r="I104" s="741">
        <v>190000</v>
      </c>
      <c r="J104" s="701">
        <f t="shared" si="71"/>
        <v>172727.27272727271</v>
      </c>
      <c r="K104" s="710">
        <f t="shared" si="79"/>
        <v>215909.09090909088</v>
      </c>
      <c r="L104" s="711">
        <f t="shared" si="80"/>
        <v>172727.27272727271</v>
      </c>
      <c r="M104" s="742">
        <f t="shared" si="81"/>
        <v>157024.79338842971</v>
      </c>
      <c r="N104" s="719">
        <f t="shared" si="55"/>
        <v>158333.33333333334</v>
      </c>
      <c r="O104" s="666">
        <f t="shared" si="56"/>
        <v>126666.66666666667</v>
      </c>
      <c r="P104" s="680">
        <f t="shared" si="57"/>
        <v>115151.51515151514</v>
      </c>
      <c r="Q104" s="761">
        <f t="shared" si="75"/>
        <v>182692.30769230769</v>
      </c>
      <c r="R104" s="747">
        <f t="shared" si="76"/>
        <v>146153.84615384616</v>
      </c>
      <c r="S104" s="969">
        <f t="shared" si="77"/>
        <v>132867.13286713284</v>
      </c>
      <c r="T104" s="977">
        <f t="shared" si="48"/>
        <v>197916.66666666669</v>
      </c>
      <c r="U104" s="973">
        <f t="shared" si="49"/>
        <v>158333.33333333334</v>
      </c>
      <c r="V104" s="978">
        <f t="shared" si="50"/>
        <v>143939.39393939392</v>
      </c>
    </row>
    <row r="105" spans="1:22" x14ac:dyDescent="0.2">
      <c r="A105" s="149">
        <f t="shared" si="51"/>
        <v>100</v>
      </c>
      <c r="B105" s="861"/>
      <c r="C105" s="153"/>
      <c r="D105" s="875"/>
      <c r="E105" s="154">
        <v>20</v>
      </c>
      <c r="F105" s="154">
        <f>F104+10</f>
        <v>100</v>
      </c>
      <c r="G105" s="155" t="s">
        <v>8</v>
      </c>
      <c r="H105" s="38">
        <f t="shared" si="78"/>
        <v>275000</v>
      </c>
      <c r="I105" s="741">
        <v>220000</v>
      </c>
      <c r="J105" s="701">
        <f t="shared" si="71"/>
        <v>199999.99999999997</v>
      </c>
      <c r="K105" s="710">
        <f t="shared" si="79"/>
        <v>249999.99999999997</v>
      </c>
      <c r="L105" s="711">
        <f t="shared" si="80"/>
        <v>199999.99999999997</v>
      </c>
      <c r="M105" s="742">
        <f t="shared" si="81"/>
        <v>181818.18181818177</v>
      </c>
      <c r="N105" s="719">
        <f t="shared" si="55"/>
        <v>183333.33333333334</v>
      </c>
      <c r="O105" s="666">
        <f t="shared" si="56"/>
        <v>146666.66666666666</v>
      </c>
      <c r="P105" s="680">
        <f t="shared" si="57"/>
        <v>133333.33333333331</v>
      </c>
      <c r="Q105" s="761">
        <f t="shared" si="75"/>
        <v>211538.46153846153</v>
      </c>
      <c r="R105" s="747">
        <f t="shared" si="76"/>
        <v>169230.76923076922</v>
      </c>
      <c r="S105" s="969">
        <f t="shared" si="77"/>
        <v>153846.15384615381</v>
      </c>
      <c r="T105" s="977">
        <f t="shared" si="48"/>
        <v>229166.66666666669</v>
      </c>
      <c r="U105" s="973">
        <f t="shared" si="49"/>
        <v>183333.33333333334</v>
      </c>
      <c r="V105" s="978">
        <f t="shared" si="50"/>
        <v>166666.66666666666</v>
      </c>
    </row>
    <row r="106" spans="1:22" x14ac:dyDescent="0.2">
      <c r="A106" s="149">
        <f t="shared" si="51"/>
        <v>101</v>
      </c>
      <c r="B106" s="861"/>
      <c r="C106" s="153"/>
      <c r="D106" s="875"/>
      <c r="E106" s="154">
        <v>20</v>
      </c>
      <c r="F106" s="154">
        <f t="shared" ref="F106:F110" si="82">F105+10</f>
        <v>110</v>
      </c>
      <c r="G106" s="155" t="s">
        <v>8</v>
      </c>
      <c r="H106" s="38">
        <f t="shared" si="78"/>
        <v>275000</v>
      </c>
      <c r="I106" s="741">
        <v>220000</v>
      </c>
      <c r="J106" s="701">
        <f t="shared" si="71"/>
        <v>199999.99999999997</v>
      </c>
      <c r="K106" s="710">
        <f t="shared" si="79"/>
        <v>249999.99999999997</v>
      </c>
      <c r="L106" s="711">
        <f t="shared" si="80"/>
        <v>199999.99999999997</v>
      </c>
      <c r="M106" s="742">
        <f t="shared" si="81"/>
        <v>181818.18181818177</v>
      </c>
      <c r="N106" s="719">
        <f t="shared" si="55"/>
        <v>183333.33333333334</v>
      </c>
      <c r="O106" s="666">
        <f t="shared" si="56"/>
        <v>146666.66666666666</v>
      </c>
      <c r="P106" s="680">
        <f t="shared" si="57"/>
        <v>133333.33333333331</v>
      </c>
      <c r="Q106" s="761">
        <f t="shared" si="75"/>
        <v>211538.46153846153</v>
      </c>
      <c r="R106" s="747">
        <f t="shared" si="76"/>
        <v>169230.76923076922</v>
      </c>
      <c r="S106" s="969">
        <f t="shared" si="77"/>
        <v>153846.15384615381</v>
      </c>
      <c r="T106" s="977">
        <f t="shared" si="48"/>
        <v>229166.66666666669</v>
      </c>
      <c r="U106" s="973">
        <f t="shared" si="49"/>
        <v>183333.33333333334</v>
      </c>
      <c r="V106" s="978">
        <f t="shared" si="50"/>
        <v>166666.66666666666</v>
      </c>
    </row>
    <row r="107" spans="1:22" ht="17" thickBot="1" x14ac:dyDescent="0.25">
      <c r="A107" s="149">
        <f t="shared" si="51"/>
        <v>102</v>
      </c>
      <c r="B107" s="861"/>
      <c r="C107" s="164"/>
      <c r="D107" s="875"/>
      <c r="E107" s="165">
        <v>20</v>
      </c>
      <c r="F107" s="165">
        <f t="shared" si="82"/>
        <v>120</v>
      </c>
      <c r="G107" s="166" t="s">
        <v>8</v>
      </c>
      <c r="H107" s="749">
        <f t="shared" si="78"/>
        <v>275000</v>
      </c>
      <c r="I107" s="750">
        <v>220000</v>
      </c>
      <c r="J107" s="697">
        <f t="shared" si="71"/>
        <v>199999.99999999997</v>
      </c>
      <c r="K107" s="702">
        <f t="shared" si="79"/>
        <v>249999.99999999997</v>
      </c>
      <c r="L107" s="703">
        <f t="shared" si="80"/>
        <v>199999.99999999997</v>
      </c>
      <c r="M107" s="713">
        <f t="shared" si="81"/>
        <v>181818.18181818177</v>
      </c>
      <c r="N107" s="720">
        <f t="shared" si="55"/>
        <v>183333.33333333334</v>
      </c>
      <c r="O107" s="721">
        <f t="shared" si="56"/>
        <v>146666.66666666666</v>
      </c>
      <c r="P107" s="722">
        <f t="shared" si="57"/>
        <v>133333.33333333331</v>
      </c>
      <c r="Q107" s="762">
        <f t="shared" si="75"/>
        <v>211538.46153846153</v>
      </c>
      <c r="R107" s="752">
        <f t="shared" si="76"/>
        <v>169230.76923076922</v>
      </c>
      <c r="S107" s="970">
        <f t="shared" si="77"/>
        <v>153846.15384615381</v>
      </c>
      <c r="T107" s="1000">
        <f t="shared" si="48"/>
        <v>229166.66666666669</v>
      </c>
      <c r="U107" s="980">
        <f t="shared" si="49"/>
        <v>183333.33333333334</v>
      </c>
      <c r="V107" s="981">
        <f t="shared" si="50"/>
        <v>166666.66666666666</v>
      </c>
    </row>
    <row r="108" spans="1:22" x14ac:dyDescent="0.2">
      <c r="A108" s="149">
        <f t="shared" si="51"/>
        <v>103</v>
      </c>
      <c r="B108" s="861"/>
      <c r="C108" s="20"/>
      <c r="D108" s="875"/>
      <c r="E108" s="150">
        <v>20</v>
      </c>
      <c r="F108" s="150">
        <f t="shared" si="82"/>
        <v>130</v>
      </c>
      <c r="G108" s="151" t="s">
        <v>8</v>
      </c>
      <c r="H108" s="38">
        <f>I108*1.25</f>
        <v>300000</v>
      </c>
      <c r="I108" s="660">
        <v>240000</v>
      </c>
      <c r="J108" s="661">
        <f t="shared" si="71"/>
        <v>218181.81818181818</v>
      </c>
      <c r="K108" s="662">
        <f t="shared" si="79"/>
        <v>272727.27272727271</v>
      </c>
      <c r="L108" s="663">
        <f t="shared" si="80"/>
        <v>218181.81818181818</v>
      </c>
      <c r="M108" s="664">
        <f t="shared" si="81"/>
        <v>198347.10743801651</v>
      </c>
      <c r="N108" s="719">
        <f t="shared" si="55"/>
        <v>200000</v>
      </c>
      <c r="O108" s="666">
        <f t="shared" si="56"/>
        <v>160000</v>
      </c>
      <c r="P108" s="680">
        <f t="shared" si="57"/>
        <v>145454.54545454544</v>
      </c>
      <c r="Q108" s="667">
        <f t="shared" si="75"/>
        <v>230769.23076923075</v>
      </c>
      <c r="R108" s="668">
        <f t="shared" si="76"/>
        <v>184615.3846153846</v>
      </c>
      <c r="S108" s="971">
        <f t="shared" si="77"/>
        <v>167832.16783216782</v>
      </c>
      <c r="T108" s="974">
        <f t="shared" si="48"/>
        <v>250000</v>
      </c>
      <c r="U108" s="975">
        <f t="shared" si="49"/>
        <v>200000</v>
      </c>
      <c r="V108" s="976">
        <f t="shared" si="50"/>
        <v>181818.18181818182</v>
      </c>
    </row>
    <row r="109" spans="1:22" x14ac:dyDescent="0.2">
      <c r="A109" s="149">
        <f t="shared" si="51"/>
        <v>104</v>
      </c>
      <c r="B109" s="861"/>
      <c r="C109" s="153"/>
      <c r="D109" s="875"/>
      <c r="E109" s="154">
        <v>20</v>
      </c>
      <c r="F109" s="154">
        <f t="shared" si="82"/>
        <v>140</v>
      </c>
      <c r="G109" s="155" t="s">
        <v>8</v>
      </c>
      <c r="H109" s="38">
        <f t="shared" ref="H109:H113" si="83">I109*1.25</f>
        <v>300000</v>
      </c>
      <c r="I109" s="157">
        <v>240000</v>
      </c>
      <c r="J109" s="158">
        <f t="shared" si="71"/>
        <v>218181.81818181818</v>
      </c>
      <c r="K109" s="159">
        <f t="shared" si="79"/>
        <v>272727.27272727271</v>
      </c>
      <c r="L109" s="160">
        <f t="shared" si="80"/>
        <v>218181.81818181818</v>
      </c>
      <c r="M109" s="715">
        <f t="shared" si="81"/>
        <v>198347.10743801651</v>
      </c>
      <c r="N109" s="719">
        <f t="shared" si="55"/>
        <v>200000</v>
      </c>
      <c r="O109" s="666">
        <f t="shared" si="56"/>
        <v>160000</v>
      </c>
      <c r="P109" s="680">
        <f t="shared" si="57"/>
        <v>145454.54545454544</v>
      </c>
      <c r="Q109" s="161">
        <f t="shared" si="75"/>
        <v>230769.23076923075</v>
      </c>
      <c r="R109" s="162">
        <f t="shared" si="76"/>
        <v>184615.3846153846</v>
      </c>
      <c r="S109" s="969">
        <f t="shared" si="77"/>
        <v>167832.16783216782</v>
      </c>
      <c r="T109" s="977">
        <f t="shared" si="48"/>
        <v>250000</v>
      </c>
      <c r="U109" s="973">
        <f t="shared" si="49"/>
        <v>200000</v>
      </c>
      <c r="V109" s="978">
        <f t="shared" si="50"/>
        <v>181818.18181818182</v>
      </c>
    </row>
    <row r="110" spans="1:22" x14ac:dyDescent="0.2">
      <c r="A110" s="149">
        <f t="shared" si="51"/>
        <v>105</v>
      </c>
      <c r="B110" s="861"/>
      <c r="C110" s="153"/>
      <c r="D110" s="875"/>
      <c r="E110" s="154">
        <v>20</v>
      </c>
      <c r="F110" s="154">
        <f t="shared" si="82"/>
        <v>150</v>
      </c>
      <c r="G110" s="155" t="s">
        <v>8</v>
      </c>
      <c r="H110" s="38">
        <f t="shared" si="83"/>
        <v>300000</v>
      </c>
      <c r="I110" s="157">
        <v>240000</v>
      </c>
      <c r="J110" s="158">
        <f t="shared" si="71"/>
        <v>218181.81818181818</v>
      </c>
      <c r="K110" s="159">
        <f t="shared" si="79"/>
        <v>272727.27272727271</v>
      </c>
      <c r="L110" s="160">
        <f t="shared" si="80"/>
        <v>218181.81818181818</v>
      </c>
      <c r="M110" s="715">
        <f t="shared" si="81"/>
        <v>198347.10743801651</v>
      </c>
      <c r="N110" s="719">
        <f t="shared" si="55"/>
        <v>200000</v>
      </c>
      <c r="O110" s="666">
        <f t="shared" si="56"/>
        <v>160000</v>
      </c>
      <c r="P110" s="680">
        <f t="shared" si="57"/>
        <v>145454.54545454544</v>
      </c>
      <c r="Q110" s="161">
        <f t="shared" si="75"/>
        <v>230769.23076923075</v>
      </c>
      <c r="R110" s="162">
        <f t="shared" si="76"/>
        <v>184615.3846153846</v>
      </c>
      <c r="S110" s="969">
        <f t="shared" si="77"/>
        <v>167832.16783216782</v>
      </c>
      <c r="T110" s="977">
        <f t="shared" si="48"/>
        <v>250000</v>
      </c>
      <c r="U110" s="973">
        <f t="shared" si="49"/>
        <v>200000</v>
      </c>
      <c r="V110" s="978">
        <f t="shared" si="50"/>
        <v>181818.18181818182</v>
      </c>
    </row>
    <row r="111" spans="1:22" x14ac:dyDescent="0.2">
      <c r="A111" s="149">
        <f t="shared" si="51"/>
        <v>106</v>
      </c>
      <c r="B111" s="861"/>
      <c r="C111" s="153"/>
      <c r="D111" s="875"/>
      <c r="E111" s="154">
        <v>20</v>
      </c>
      <c r="F111" s="154">
        <f>F110+10</f>
        <v>160</v>
      </c>
      <c r="G111" s="155" t="s">
        <v>8</v>
      </c>
      <c r="H111" s="38">
        <f t="shared" si="83"/>
        <v>312500</v>
      </c>
      <c r="I111" s="157">
        <v>250000</v>
      </c>
      <c r="J111" s="158">
        <f t="shared" si="71"/>
        <v>227272.72727272726</v>
      </c>
      <c r="K111" s="159">
        <f t="shared" si="79"/>
        <v>284090.90909090906</v>
      </c>
      <c r="L111" s="160">
        <f t="shared" si="80"/>
        <v>227272.72727272726</v>
      </c>
      <c r="M111" s="715">
        <f t="shared" si="81"/>
        <v>206611.57024793385</v>
      </c>
      <c r="N111" s="719">
        <f t="shared" si="55"/>
        <v>208333.33333333334</v>
      </c>
      <c r="O111" s="666">
        <f t="shared" si="56"/>
        <v>166666.66666666666</v>
      </c>
      <c r="P111" s="680">
        <f t="shared" si="57"/>
        <v>151515.15151515152</v>
      </c>
      <c r="Q111" s="161">
        <f t="shared" si="75"/>
        <v>240384.61538461538</v>
      </c>
      <c r="R111" s="162">
        <f t="shared" si="76"/>
        <v>192307.69230769231</v>
      </c>
      <c r="S111" s="969">
        <f t="shared" si="77"/>
        <v>174825.17482517482</v>
      </c>
      <c r="T111" s="977">
        <f t="shared" si="48"/>
        <v>260416.66666666669</v>
      </c>
      <c r="U111" s="973">
        <f t="shared" si="49"/>
        <v>208333.33333333334</v>
      </c>
      <c r="V111" s="978">
        <f t="shared" si="50"/>
        <v>189393.93939393939</v>
      </c>
    </row>
    <row r="112" spans="1:22" x14ac:dyDescent="0.2">
      <c r="A112" s="149">
        <f t="shared" si="51"/>
        <v>107</v>
      </c>
      <c r="B112" s="861"/>
      <c r="C112" s="153"/>
      <c r="D112" s="875"/>
      <c r="E112" s="154">
        <v>20</v>
      </c>
      <c r="F112" s="154">
        <f t="shared" ref="F112" si="84">F111+10</f>
        <v>170</v>
      </c>
      <c r="G112" s="155" t="s">
        <v>8</v>
      </c>
      <c r="H112" s="38">
        <f t="shared" si="83"/>
        <v>318750</v>
      </c>
      <c r="I112" s="157">
        <v>255000</v>
      </c>
      <c r="J112" s="158">
        <f t="shared" si="71"/>
        <v>231818.18181818179</v>
      </c>
      <c r="K112" s="159">
        <f t="shared" si="79"/>
        <v>289772.72727272724</v>
      </c>
      <c r="L112" s="160">
        <f t="shared" si="80"/>
        <v>231818.18181818179</v>
      </c>
      <c r="M112" s="715">
        <f t="shared" si="81"/>
        <v>210743.80165289252</v>
      </c>
      <c r="N112" s="719">
        <f t="shared" si="55"/>
        <v>212500</v>
      </c>
      <c r="O112" s="666">
        <f t="shared" si="56"/>
        <v>170000</v>
      </c>
      <c r="P112" s="680">
        <f t="shared" si="57"/>
        <v>154545.45454545453</v>
      </c>
      <c r="Q112" s="161">
        <f t="shared" si="75"/>
        <v>245192.30769230769</v>
      </c>
      <c r="R112" s="162">
        <f t="shared" si="76"/>
        <v>196153.84615384616</v>
      </c>
      <c r="S112" s="969">
        <f t="shared" si="77"/>
        <v>178321.67832167831</v>
      </c>
      <c r="T112" s="977">
        <f t="shared" si="48"/>
        <v>265625</v>
      </c>
      <c r="U112" s="973">
        <f t="shared" si="49"/>
        <v>212500</v>
      </c>
      <c r="V112" s="978">
        <f t="shared" si="50"/>
        <v>193181.81818181818</v>
      </c>
    </row>
    <row r="113" spans="1:22" ht="17" thickBot="1" x14ac:dyDescent="0.25">
      <c r="A113" s="149">
        <f t="shared" si="51"/>
        <v>108</v>
      </c>
      <c r="B113" s="861"/>
      <c r="C113" s="164"/>
      <c r="D113" s="875"/>
      <c r="E113" s="165">
        <v>20</v>
      </c>
      <c r="F113" s="165">
        <f>F112+10</f>
        <v>180</v>
      </c>
      <c r="G113" s="166" t="s">
        <v>8</v>
      </c>
      <c r="H113" s="754">
        <f t="shared" si="83"/>
        <v>325000</v>
      </c>
      <c r="I113" s="755">
        <v>260000</v>
      </c>
      <c r="J113" s="699">
        <f t="shared" si="71"/>
        <v>236363.63636363635</v>
      </c>
      <c r="K113" s="707">
        <f t="shared" si="79"/>
        <v>295454.54545454541</v>
      </c>
      <c r="L113" s="708">
        <f t="shared" si="80"/>
        <v>236363.63636363635</v>
      </c>
      <c r="M113" s="756">
        <f t="shared" si="81"/>
        <v>214876.03305785122</v>
      </c>
      <c r="N113" s="733">
        <f t="shared" si="55"/>
        <v>216666.66666666666</v>
      </c>
      <c r="O113" s="716">
        <f t="shared" si="56"/>
        <v>173333.33333333334</v>
      </c>
      <c r="P113" s="734">
        <f t="shared" si="57"/>
        <v>157575.75757575757</v>
      </c>
      <c r="Q113" s="757">
        <f t="shared" si="75"/>
        <v>250000</v>
      </c>
      <c r="R113" s="758">
        <f t="shared" si="76"/>
        <v>200000</v>
      </c>
      <c r="S113" s="972">
        <f t="shared" si="77"/>
        <v>181818.18181818179</v>
      </c>
      <c r="T113" s="1000">
        <f t="shared" si="48"/>
        <v>270833.33333333337</v>
      </c>
      <c r="U113" s="980">
        <f t="shared" si="49"/>
        <v>216666.66666666669</v>
      </c>
      <c r="V113" s="981">
        <f t="shared" si="50"/>
        <v>196969.69696969696</v>
      </c>
    </row>
    <row r="114" spans="1:22" x14ac:dyDescent="0.2">
      <c r="A114" s="149">
        <f t="shared" si="51"/>
        <v>109</v>
      </c>
      <c r="B114" s="861"/>
      <c r="C114" s="20"/>
      <c r="D114" s="875"/>
      <c r="E114" s="150">
        <v>40</v>
      </c>
      <c r="F114" s="150">
        <v>75</v>
      </c>
      <c r="G114" s="151" t="s">
        <v>8</v>
      </c>
      <c r="H114" s="34">
        <f>I114*1.25</f>
        <v>242500</v>
      </c>
      <c r="I114" s="736">
        <f>I102+4000</f>
        <v>194000</v>
      </c>
      <c r="J114" s="763">
        <f t="shared" si="71"/>
        <v>176363.63636363635</v>
      </c>
      <c r="K114" s="767">
        <f t="shared" si="79"/>
        <v>220454.54545454544</v>
      </c>
      <c r="L114" s="705">
        <f t="shared" si="80"/>
        <v>176363.63636363635</v>
      </c>
      <c r="M114" s="714">
        <f t="shared" si="81"/>
        <v>160330.57851239666</v>
      </c>
      <c r="N114" s="760">
        <f t="shared" si="55"/>
        <v>161666.66666666666</v>
      </c>
      <c r="O114" s="717">
        <f t="shared" si="56"/>
        <v>129333.33333333333</v>
      </c>
      <c r="P114" s="718">
        <f t="shared" si="57"/>
        <v>117575.75757575757</v>
      </c>
      <c r="Q114" s="48">
        <f t="shared" si="75"/>
        <v>186538.46153846153</v>
      </c>
      <c r="R114" s="739">
        <f t="shared" si="76"/>
        <v>149230.76923076922</v>
      </c>
      <c r="S114" s="968">
        <f t="shared" si="77"/>
        <v>135664.33566433564</v>
      </c>
      <c r="T114" s="974">
        <f t="shared" si="48"/>
        <v>202083.33333333334</v>
      </c>
      <c r="U114" s="975">
        <f t="shared" si="49"/>
        <v>161666.66666666669</v>
      </c>
      <c r="V114" s="976">
        <f t="shared" si="50"/>
        <v>146969.69696969696</v>
      </c>
    </row>
    <row r="115" spans="1:22" x14ac:dyDescent="0.2">
      <c r="A115" s="149">
        <f t="shared" si="51"/>
        <v>110</v>
      </c>
      <c r="B115" s="861"/>
      <c r="C115" s="153"/>
      <c r="D115" s="875"/>
      <c r="E115" s="154">
        <v>40</v>
      </c>
      <c r="F115" s="154">
        <v>80</v>
      </c>
      <c r="G115" s="155" t="s">
        <v>8</v>
      </c>
      <c r="H115" s="38">
        <f t="shared" ref="H115:H119" si="85">I115*1.25</f>
        <v>242500</v>
      </c>
      <c r="I115" s="741">
        <f t="shared" ref="I115:I119" si="86">I103+4000</f>
        <v>194000</v>
      </c>
      <c r="J115" s="764">
        <f t="shared" si="71"/>
        <v>176363.63636363635</v>
      </c>
      <c r="K115" s="768">
        <f t="shared" si="79"/>
        <v>220454.54545454544</v>
      </c>
      <c r="L115" s="711">
        <f t="shared" si="80"/>
        <v>176363.63636363635</v>
      </c>
      <c r="M115" s="742">
        <f t="shared" si="81"/>
        <v>160330.57851239666</v>
      </c>
      <c r="N115" s="719">
        <f t="shared" si="55"/>
        <v>161666.66666666666</v>
      </c>
      <c r="O115" s="666">
        <f t="shared" si="56"/>
        <v>129333.33333333333</v>
      </c>
      <c r="P115" s="680">
        <f t="shared" si="57"/>
        <v>117575.75757575757</v>
      </c>
      <c r="Q115" s="761">
        <f t="shared" si="75"/>
        <v>186538.46153846153</v>
      </c>
      <c r="R115" s="747">
        <f t="shared" si="76"/>
        <v>149230.76923076922</v>
      </c>
      <c r="S115" s="969">
        <f t="shared" si="77"/>
        <v>135664.33566433564</v>
      </c>
      <c r="T115" s="977">
        <f t="shared" si="48"/>
        <v>202083.33333333334</v>
      </c>
      <c r="U115" s="973">
        <f t="shared" si="49"/>
        <v>161666.66666666669</v>
      </c>
      <c r="V115" s="978">
        <f t="shared" si="50"/>
        <v>146969.69696969696</v>
      </c>
    </row>
    <row r="116" spans="1:22" x14ac:dyDescent="0.2">
      <c r="A116" s="149">
        <f t="shared" si="51"/>
        <v>111</v>
      </c>
      <c r="B116" s="861"/>
      <c r="C116" s="153"/>
      <c r="D116" s="875"/>
      <c r="E116" s="154">
        <v>40</v>
      </c>
      <c r="F116" s="154">
        <v>90</v>
      </c>
      <c r="G116" s="155" t="s">
        <v>8</v>
      </c>
      <c r="H116" s="38">
        <f t="shared" si="85"/>
        <v>242500</v>
      </c>
      <c r="I116" s="741">
        <f t="shared" si="86"/>
        <v>194000</v>
      </c>
      <c r="J116" s="764">
        <f t="shared" si="71"/>
        <v>176363.63636363635</v>
      </c>
      <c r="K116" s="768">
        <f t="shared" si="79"/>
        <v>220454.54545454544</v>
      </c>
      <c r="L116" s="711">
        <f t="shared" si="80"/>
        <v>176363.63636363635</v>
      </c>
      <c r="M116" s="742">
        <f t="shared" si="81"/>
        <v>160330.57851239666</v>
      </c>
      <c r="N116" s="719">
        <f t="shared" si="55"/>
        <v>161666.66666666666</v>
      </c>
      <c r="O116" s="666">
        <f t="shared" si="56"/>
        <v>129333.33333333333</v>
      </c>
      <c r="P116" s="680">
        <f t="shared" si="57"/>
        <v>117575.75757575757</v>
      </c>
      <c r="Q116" s="761">
        <f t="shared" si="75"/>
        <v>186538.46153846153</v>
      </c>
      <c r="R116" s="747">
        <f t="shared" si="76"/>
        <v>149230.76923076922</v>
      </c>
      <c r="S116" s="969">
        <f t="shared" si="77"/>
        <v>135664.33566433564</v>
      </c>
      <c r="T116" s="977">
        <f t="shared" si="48"/>
        <v>202083.33333333334</v>
      </c>
      <c r="U116" s="973">
        <f t="shared" si="49"/>
        <v>161666.66666666669</v>
      </c>
      <c r="V116" s="978">
        <f t="shared" si="50"/>
        <v>146969.69696969696</v>
      </c>
    </row>
    <row r="117" spans="1:22" x14ac:dyDescent="0.2">
      <c r="A117" s="149">
        <f t="shared" si="51"/>
        <v>112</v>
      </c>
      <c r="B117" s="861"/>
      <c r="C117" s="153"/>
      <c r="D117" s="875"/>
      <c r="E117" s="154">
        <v>40</v>
      </c>
      <c r="F117" s="154">
        <f>F116+10</f>
        <v>100</v>
      </c>
      <c r="G117" s="155" t="s">
        <v>8</v>
      </c>
      <c r="H117" s="38">
        <f t="shared" si="85"/>
        <v>280000</v>
      </c>
      <c r="I117" s="741">
        <f t="shared" si="86"/>
        <v>224000</v>
      </c>
      <c r="J117" s="764">
        <f t="shared" si="71"/>
        <v>203636.36363636362</v>
      </c>
      <c r="K117" s="768">
        <f t="shared" si="79"/>
        <v>254545.45454545453</v>
      </c>
      <c r="L117" s="711">
        <f t="shared" si="80"/>
        <v>203636.36363636362</v>
      </c>
      <c r="M117" s="742">
        <f t="shared" si="81"/>
        <v>185123.96694214872</v>
      </c>
      <c r="N117" s="719">
        <f t="shared" si="55"/>
        <v>186666.66666666666</v>
      </c>
      <c r="O117" s="666">
        <f t="shared" si="56"/>
        <v>149333.33333333334</v>
      </c>
      <c r="P117" s="680">
        <f t="shared" si="57"/>
        <v>135757.57575757575</v>
      </c>
      <c r="Q117" s="761">
        <f t="shared" si="75"/>
        <v>215384.61538461538</v>
      </c>
      <c r="R117" s="747">
        <f t="shared" si="76"/>
        <v>172307.69230769231</v>
      </c>
      <c r="S117" s="969">
        <f t="shared" si="77"/>
        <v>156643.35664335662</v>
      </c>
      <c r="T117" s="977">
        <f t="shared" si="48"/>
        <v>233333.33333333334</v>
      </c>
      <c r="U117" s="973">
        <f t="shared" si="49"/>
        <v>186666.66666666669</v>
      </c>
      <c r="V117" s="978">
        <f t="shared" si="50"/>
        <v>169696.9696969697</v>
      </c>
    </row>
    <row r="118" spans="1:22" x14ac:dyDescent="0.2">
      <c r="A118" s="149">
        <f t="shared" si="51"/>
        <v>113</v>
      </c>
      <c r="B118" s="861"/>
      <c r="C118" s="153"/>
      <c r="D118" s="875"/>
      <c r="E118" s="154">
        <v>40</v>
      </c>
      <c r="F118" s="154">
        <f t="shared" ref="F118:F122" si="87">F117+10</f>
        <v>110</v>
      </c>
      <c r="G118" s="155" t="s">
        <v>8</v>
      </c>
      <c r="H118" s="38">
        <f t="shared" si="85"/>
        <v>280000</v>
      </c>
      <c r="I118" s="741">
        <f t="shared" si="86"/>
        <v>224000</v>
      </c>
      <c r="J118" s="764">
        <f t="shared" si="71"/>
        <v>203636.36363636362</v>
      </c>
      <c r="K118" s="768">
        <f t="shared" si="79"/>
        <v>254545.45454545453</v>
      </c>
      <c r="L118" s="711">
        <f t="shared" si="80"/>
        <v>203636.36363636362</v>
      </c>
      <c r="M118" s="742">
        <f t="shared" si="81"/>
        <v>185123.96694214872</v>
      </c>
      <c r="N118" s="719">
        <f t="shared" si="55"/>
        <v>186666.66666666666</v>
      </c>
      <c r="O118" s="666">
        <f t="shared" si="56"/>
        <v>149333.33333333334</v>
      </c>
      <c r="P118" s="680">
        <f t="shared" si="57"/>
        <v>135757.57575757575</v>
      </c>
      <c r="Q118" s="761">
        <f t="shared" si="75"/>
        <v>215384.61538461538</v>
      </c>
      <c r="R118" s="747">
        <f t="shared" si="76"/>
        <v>172307.69230769231</v>
      </c>
      <c r="S118" s="969">
        <f t="shared" si="77"/>
        <v>156643.35664335662</v>
      </c>
      <c r="T118" s="977">
        <f t="shared" si="48"/>
        <v>233333.33333333334</v>
      </c>
      <c r="U118" s="973">
        <f t="shared" si="49"/>
        <v>186666.66666666669</v>
      </c>
      <c r="V118" s="978">
        <f t="shared" si="50"/>
        <v>169696.9696969697</v>
      </c>
    </row>
    <row r="119" spans="1:22" ht="17" thickBot="1" x14ac:dyDescent="0.25">
      <c r="A119" s="149">
        <f t="shared" si="51"/>
        <v>114</v>
      </c>
      <c r="B119" s="861"/>
      <c r="C119" s="10"/>
      <c r="D119" s="875"/>
      <c r="E119" s="172">
        <v>40</v>
      </c>
      <c r="F119" s="172">
        <f t="shared" si="87"/>
        <v>120</v>
      </c>
      <c r="G119" s="173" t="s">
        <v>8</v>
      </c>
      <c r="H119" s="749">
        <f t="shared" si="85"/>
        <v>280000</v>
      </c>
      <c r="I119" s="750">
        <f t="shared" si="86"/>
        <v>224000</v>
      </c>
      <c r="J119" s="765">
        <f t="shared" si="71"/>
        <v>203636.36363636362</v>
      </c>
      <c r="K119" s="769">
        <f t="shared" si="79"/>
        <v>254545.45454545453</v>
      </c>
      <c r="L119" s="703">
        <f t="shared" si="80"/>
        <v>203636.36363636362</v>
      </c>
      <c r="M119" s="713">
        <f t="shared" si="81"/>
        <v>185123.96694214872</v>
      </c>
      <c r="N119" s="720">
        <f t="shared" si="55"/>
        <v>186666.66666666666</v>
      </c>
      <c r="O119" s="721">
        <f t="shared" si="56"/>
        <v>149333.33333333334</v>
      </c>
      <c r="P119" s="722">
        <f t="shared" si="57"/>
        <v>135757.57575757575</v>
      </c>
      <c r="Q119" s="762">
        <f t="shared" si="75"/>
        <v>215384.61538461538</v>
      </c>
      <c r="R119" s="752">
        <f t="shared" si="76"/>
        <v>172307.69230769231</v>
      </c>
      <c r="S119" s="970">
        <f t="shared" si="77"/>
        <v>156643.35664335662</v>
      </c>
      <c r="T119" s="1000">
        <f t="shared" si="48"/>
        <v>233333.33333333334</v>
      </c>
      <c r="U119" s="980">
        <f t="shared" si="49"/>
        <v>186666.66666666669</v>
      </c>
      <c r="V119" s="981">
        <f t="shared" si="50"/>
        <v>169696.9696969697</v>
      </c>
    </row>
    <row r="120" spans="1:22" x14ac:dyDescent="0.2">
      <c r="A120" s="149">
        <f t="shared" si="51"/>
        <v>115</v>
      </c>
      <c r="B120" s="861"/>
      <c r="C120" s="12"/>
      <c r="D120" s="875"/>
      <c r="E120" s="147">
        <v>40</v>
      </c>
      <c r="F120" s="147">
        <f t="shared" si="87"/>
        <v>130</v>
      </c>
      <c r="G120" s="148" t="s">
        <v>8</v>
      </c>
      <c r="H120" s="38">
        <f>I120*1.25</f>
        <v>305000</v>
      </c>
      <c r="I120" s="660">
        <f>I108+4000</f>
        <v>244000</v>
      </c>
      <c r="J120" s="661">
        <f t="shared" si="71"/>
        <v>221818.18181818179</v>
      </c>
      <c r="K120" s="662">
        <f t="shared" si="79"/>
        <v>277272.72727272724</v>
      </c>
      <c r="L120" s="663">
        <f t="shared" si="80"/>
        <v>221818.18181818179</v>
      </c>
      <c r="M120" s="664">
        <f t="shared" si="81"/>
        <v>201652.89256198343</v>
      </c>
      <c r="N120" s="719">
        <f t="shared" si="55"/>
        <v>203333.33333333334</v>
      </c>
      <c r="O120" s="666">
        <f t="shared" si="56"/>
        <v>162666.66666666666</v>
      </c>
      <c r="P120" s="680">
        <f t="shared" si="57"/>
        <v>147878.78787878787</v>
      </c>
      <c r="Q120" s="667">
        <f t="shared" si="75"/>
        <v>234615.3846153846</v>
      </c>
      <c r="R120" s="668">
        <f t="shared" si="76"/>
        <v>187692.30769230769</v>
      </c>
      <c r="S120" s="971">
        <f t="shared" si="77"/>
        <v>170629.37062937059</v>
      </c>
      <c r="T120" s="974">
        <f t="shared" si="48"/>
        <v>254166.66666666669</v>
      </c>
      <c r="U120" s="975">
        <f t="shared" si="49"/>
        <v>203333.33333333334</v>
      </c>
      <c r="V120" s="976">
        <f t="shared" si="50"/>
        <v>184848.48484848483</v>
      </c>
    </row>
    <row r="121" spans="1:22" x14ac:dyDescent="0.2">
      <c r="A121" s="149">
        <f t="shared" si="51"/>
        <v>116</v>
      </c>
      <c r="B121" s="861"/>
      <c r="C121" s="153"/>
      <c r="D121" s="875"/>
      <c r="E121" s="154">
        <v>40</v>
      </c>
      <c r="F121" s="154">
        <f t="shared" si="87"/>
        <v>140</v>
      </c>
      <c r="G121" s="155" t="s">
        <v>8</v>
      </c>
      <c r="H121" s="38">
        <f t="shared" ref="H121:H125" si="88">I121*1.25</f>
        <v>305000</v>
      </c>
      <c r="I121" s="157">
        <f t="shared" ref="I121:I125" si="89">I109+4000</f>
        <v>244000</v>
      </c>
      <c r="J121" s="158">
        <f t="shared" si="71"/>
        <v>221818.18181818179</v>
      </c>
      <c r="K121" s="159">
        <f t="shared" si="79"/>
        <v>277272.72727272724</v>
      </c>
      <c r="L121" s="160">
        <f t="shared" si="80"/>
        <v>221818.18181818179</v>
      </c>
      <c r="M121" s="715">
        <f t="shared" si="81"/>
        <v>201652.89256198343</v>
      </c>
      <c r="N121" s="719">
        <f t="shared" si="55"/>
        <v>203333.33333333334</v>
      </c>
      <c r="O121" s="666">
        <f t="shared" si="56"/>
        <v>162666.66666666666</v>
      </c>
      <c r="P121" s="680">
        <f t="shared" si="57"/>
        <v>147878.78787878787</v>
      </c>
      <c r="Q121" s="161">
        <f t="shared" si="75"/>
        <v>234615.3846153846</v>
      </c>
      <c r="R121" s="162">
        <f t="shared" si="76"/>
        <v>187692.30769230769</v>
      </c>
      <c r="S121" s="969">
        <f t="shared" si="77"/>
        <v>170629.37062937059</v>
      </c>
      <c r="T121" s="977">
        <f t="shared" si="48"/>
        <v>254166.66666666669</v>
      </c>
      <c r="U121" s="973">
        <f t="shared" si="49"/>
        <v>203333.33333333334</v>
      </c>
      <c r="V121" s="978">
        <f t="shared" si="50"/>
        <v>184848.48484848483</v>
      </c>
    </row>
    <row r="122" spans="1:22" x14ac:dyDescent="0.2">
      <c r="A122" s="149">
        <f t="shared" si="51"/>
        <v>117</v>
      </c>
      <c r="B122" s="861"/>
      <c r="C122" s="153"/>
      <c r="D122" s="875"/>
      <c r="E122" s="154">
        <v>40</v>
      </c>
      <c r="F122" s="154">
        <f t="shared" si="87"/>
        <v>150</v>
      </c>
      <c r="G122" s="155" t="s">
        <v>8</v>
      </c>
      <c r="H122" s="38">
        <f t="shared" si="88"/>
        <v>305000</v>
      </c>
      <c r="I122" s="157">
        <f t="shared" si="89"/>
        <v>244000</v>
      </c>
      <c r="J122" s="158">
        <f t="shared" si="71"/>
        <v>221818.18181818179</v>
      </c>
      <c r="K122" s="159">
        <f t="shared" si="79"/>
        <v>277272.72727272724</v>
      </c>
      <c r="L122" s="160">
        <f t="shared" si="80"/>
        <v>221818.18181818179</v>
      </c>
      <c r="M122" s="715">
        <f t="shared" si="81"/>
        <v>201652.89256198343</v>
      </c>
      <c r="N122" s="719">
        <f t="shared" si="55"/>
        <v>203333.33333333334</v>
      </c>
      <c r="O122" s="666">
        <f t="shared" si="56"/>
        <v>162666.66666666666</v>
      </c>
      <c r="P122" s="680">
        <f t="shared" si="57"/>
        <v>147878.78787878787</v>
      </c>
      <c r="Q122" s="161">
        <f t="shared" si="75"/>
        <v>234615.3846153846</v>
      </c>
      <c r="R122" s="162">
        <f t="shared" si="76"/>
        <v>187692.30769230769</v>
      </c>
      <c r="S122" s="969">
        <f t="shared" si="77"/>
        <v>170629.37062937059</v>
      </c>
      <c r="T122" s="977">
        <f t="shared" si="48"/>
        <v>254166.66666666669</v>
      </c>
      <c r="U122" s="973">
        <f t="shared" si="49"/>
        <v>203333.33333333334</v>
      </c>
      <c r="V122" s="978">
        <f t="shared" si="50"/>
        <v>184848.48484848483</v>
      </c>
    </row>
    <row r="123" spans="1:22" x14ac:dyDescent="0.2">
      <c r="A123" s="149">
        <f t="shared" si="51"/>
        <v>118</v>
      </c>
      <c r="B123" s="861"/>
      <c r="C123" s="153"/>
      <c r="D123" s="875"/>
      <c r="E123" s="154">
        <v>40</v>
      </c>
      <c r="F123" s="154">
        <f>F122+10</f>
        <v>160</v>
      </c>
      <c r="G123" s="155" t="s">
        <v>8</v>
      </c>
      <c r="H123" s="38">
        <f t="shared" si="88"/>
        <v>317500</v>
      </c>
      <c r="I123" s="157">
        <f t="shared" si="89"/>
        <v>254000</v>
      </c>
      <c r="J123" s="158">
        <f t="shared" si="71"/>
        <v>230909.09090909088</v>
      </c>
      <c r="K123" s="159">
        <f t="shared" si="79"/>
        <v>288636.36363636359</v>
      </c>
      <c r="L123" s="160">
        <f t="shared" si="80"/>
        <v>230909.09090909088</v>
      </c>
      <c r="M123" s="715">
        <f t="shared" si="81"/>
        <v>209917.35537190078</v>
      </c>
      <c r="N123" s="719">
        <f t="shared" si="55"/>
        <v>211666.66666666666</v>
      </c>
      <c r="O123" s="666">
        <f t="shared" si="56"/>
        <v>169333.33333333334</v>
      </c>
      <c r="P123" s="680">
        <f t="shared" si="57"/>
        <v>153939.39393939392</v>
      </c>
      <c r="Q123" s="161">
        <f t="shared" si="75"/>
        <v>244230.76923076922</v>
      </c>
      <c r="R123" s="162">
        <f t="shared" si="76"/>
        <v>195384.61538461538</v>
      </c>
      <c r="S123" s="969">
        <f t="shared" si="77"/>
        <v>177622.37762237759</v>
      </c>
      <c r="T123" s="977">
        <f t="shared" si="48"/>
        <v>264583.33333333337</v>
      </c>
      <c r="U123" s="973">
        <f t="shared" si="49"/>
        <v>211666.66666666669</v>
      </c>
      <c r="V123" s="978">
        <f t="shared" si="50"/>
        <v>192424.2424242424</v>
      </c>
    </row>
    <row r="124" spans="1:22" x14ac:dyDescent="0.2">
      <c r="A124" s="149">
        <f t="shared" si="51"/>
        <v>119</v>
      </c>
      <c r="B124" s="861"/>
      <c r="C124" s="153"/>
      <c r="D124" s="875"/>
      <c r="E124" s="154">
        <v>40</v>
      </c>
      <c r="F124" s="154">
        <f t="shared" ref="F124" si="90">F123+10</f>
        <v>170</v>
      </c>
      <c r="G124" s="155" t="s">
        <v>8</v>
      </c>
      <c r="H124" s="38">
        <f t="shared" si="88"/>
        <v>323750</v>
      </c>
      <c r="I124" s="157">
        <f t="shared" si="89"/>
        <v>259000</v>
      </c>
      <c r="J124" s="158">
        <f t="shared" si="71"/>
        <v>235454.54545454544</v>
      </c>
      <c r="K124" s="159">
        <f t="shared" si="79"/>
        <v>294318.18181818182</v>
      </c>
      <c r="L124" s="160">
        <f t="shared" si="80"/>
        <v>235454.54545454544</v>
      </c>
      <c r="M124" s="715">
        <f t="shared" si="81"/>
        <v>214049.58677685948</v>
      </c>
      <c r="N124" s="719">
        <f t="shared" si="55"/>
        <v>215833.33333333334</v>
      </c>
      <c r="O124" s="666">
        <f t="shared" si="56"/>
        <v>172666.66666666666</v>
      </c>
      <c r="P124" s="680">
        <f t="shared" si="57"/>
        <v>156969.69696969696</v>
      </c>
      <c r="Q124" s="161">
        <f t="shared" si="75"/>
        <v>249038.46153846153</v>
      </c>
      <c r="R124" s="162">
        <f t="shared" si="76"/>
        <v>199230.76923076922</v>
      </c>
      <c r="S124" s="969">
        <f t="shared" si="77"/>
        <v>181118.88111888111</v>
      </c>
      <c r="T124" s="977">
        <f t="shared" si="48"/>
        <v>269791.66666666669</v>
      </c>
      <c r="U124" s="973">
        <f t="shared" si="49"/>
        <v>215833.33333333334</v>
      </c>
      <c r="V124" s="978">
        <f t="shared" si="50"/>
        <v>196212.12121212122</v>
      </c>
    </row>
    <row r="125" spans="1:22" ht="17" thickBot="1" x14ac:dyDescent="0.25">
      <c r="A125" s="176">
        <f t="shared" si="51"/>
        <v>120</v>
      </c>
      <c r="B125" s="862"/>
      <c r="C125" s="10"/>
      <c r="D125" s="876"/>
      <c r="E125" s="172">
        <v>40</v>
      </c>
      <c r="F125" s="172">
        <f>F124+10</f>
        <v>180</v>
      </c>
      <c r="G125" s="173" t="s">
        <v>8</v>
      </c>
      <c r="H125" s="754">
        <f t="shared" si="88"/>
        <v>330000</v>
      </c>
      <c r="I125" s="755">
        <f t="shared" si="89"/>
        <v>264000</v>
      </c>
      <c r="J125" s="699">
        <f t="shared" si="71"/>
        <v>239999.99999999997</v>
      </c>
      <c r="K125" s="707">
        <f t="shared" si="79"/>
        <v>300000</v>
      </c>
      <c r="L125" s="708">
        <f t="shared" si="80"/>
        <v>239999.99999999997</v>
      </c>
      <c r="M125" s="756">
        <f t="shared" si="81"/>
        <v>218181.81818181815</v>
      </c>
      <c r="N125" s="733">
        <f t="shared" si="55"/>
        <v>220000</v>
      </c>
      <c r="O125" s="716">
        <f t="shared" si="56"/>
        <v>176000</v>
      </c>
      <c r="P125" s="734">
        <f t="shared" si="57"/>
        <v>159999.99999999997</v>
      </c>
      <c r="Q125" s="757">
        <f t="shared" si="75"/>
        <v>253846.15384615384</v>
      </c>
      <c r="R125" s="758">
        <f t="shared" si="76"/>
        <v>203076.92307692306</v>
      </c>
      <c r="S125" s="972">
        <f t="shared" si="77"/>
        <v>184615.3846153846</v>
      </c>
      <c r="T125" s="1000">
        <f t="shared" si="48"/>
        <v>275000</v>
      </c>
      <c r="U125" s="980">
        <f t="shared" si="49"/>
        <v>220000</v>
      </c>
      <c r="V125" s="981">
        <f t="shared" si="50"/>
        <v>199999.99999999997</v>
      </c>
    </row>
    <row r="126" spans="1:22" x14ac:dyDescent="0.2">
      <c r="A126" s="177">
        <f t="shared" si="51"/>
        <v>121</v>
      </c>
      <c r="B126" s="860" t="s">
        <v>17</v>
      </c>
      <c r="C126" s="31"/>
      <c r="D126" s="877"/>
      <c r="E126" s="32">
        <v>20</v>
      </c>
      <c r="F126" s="32">
        <v>75</v>
      </c>
      <c r="G126" s="33" t="s">
        <v>8</v>
      </c>
      <c r="H126" s="34">
        <f>I126*1.25</f>
        <v>193750</v>
      </c>
      <c r="I126" s="736">
        <v>155000</v>
      </c>
      <c r="J126" s="700">
        <f t="shared" si="71"/>
        <v>140909.09090909091</v>
      </c>
      <c r="K126" s="40">
        <f>H126/1.1</f>
        <v>176136.36363636362</v>
      </c>
      <c r="L126" s="705">
        <f t="shared" si="80"/>
        <v>140909.09090909091</v>
      </c>
      <c r="M126" s="714">
        <f t="shared" si="81"/>
        <v>128099.173553719</v>
      </c>
      <c r="N126" s="760">
        <f t="shared" si="55"/>
        <v>129166.66666666667</v>
      </c>
      <c r="O126" s="717">
        <f t="shared" si="56"/>
        <v>103333.33333333333</v>
      </c>
      <c r="P126" s="718">
        <f t="shared" si="57"/>
        <v>93939.393939393936</v>
      </c>
      <c r="Q126" s="48">
        <f t="shared" ref="Q126:Q149" si="91">H126/1.3</f>
        <v>149038.46153846153</v>
      </c>
      <c r="R126" s="739">
        <f t="shared" ref="R126:R149" si="92">I126/1.3</f>
        <v>119230.76923076922</v>
      </c>
      <c r="S126" s="968">
        <f t="shared" ref="S126:S149" si="93">J126/1.3</f>
        <v>108391.60839160839</v>
      </c>
      <c r="T126" s="974">
        <f t="shared" si="48"/>
        <v>161458.33333333334</v>
      </c>
      <c r="U126" s="975">
        <f t="shared" si="49"/>
        <v>129166.66666666667</v>
      </c>
      <c r="V126" s="976">
        <f t="shared" si="50"/>
        <v>117424.24242424243</v>
      </c>
    </row>
    <row r="127" spans="1:22" x14ac:dyDescent="0.2">
      <c r="A127" s="149">
        <f t="shared" si="51"/>
        <v>122</v>
      </c>
      <c r="B127" s="861"/>
      <c r="C127" s="153"/>
      <c r="D127" s="875"/>
      <c r="E127" s="154">
        <v>20</v>
      </c>
      <c r="F127" s="154">
        <v>80</v>
      </c>
      <c r="G127" s="155" t="s">
        <v>8</v>
      </c>
      <c r="H127" s="38">
        <f t="shared" ref="H127:H131" si="94">I127*1.25</f>
        <v>193750</v>
      </c>
      <c r="I127" s="741">
        <v>155000</v>
      </c>
      <c r="J127" s="701">
        <f t="shared" si="71"/>
        <v>140909.09090909091</v>
      </c>
      <c r="K127" s="710">
        <f t="shared" ref="K127:K149" si="95">H127/1.1</f>
        <v>176136.36363636362</v>
      </c>
      <c r="L127" s="711">
        <f t="shared" ref="L127:L149" si="96">I127/1.1</f>
        <v>140909.09090909091</v>
      </c>
      <c r="M127" s="742">
        <f t="shared" ref="M127:M149" si="97">J127/1.1</f>
        <v>128099.173553719</v>
      </c>
      <c r="N127" s="719">
        <f t="shared" si="55"/>
        <v>129166.66666666667</v>
      </c>
      <c r="O127" s="666">
        <f t="shared" si="56"/>
        <v>103333.33333333333</v>
      </c>
      <c r="P127" s="680">
        <f t="shared" si="57"/>
        <v>93939.393939393936</v>
      </c>
      <c r="Q127" s="761">
        <f t="shared" si="91"/>
        <v>149038.46153846153</v>
      </c>
      <c r="R127" s="747">
        <f t="shared" si="92"/>
        <v>119230.76923076922</v>
      </c>
      <c r="S127" s="969">
        <f t="shared" si="93"/>
        <v>108391.60839160839</v>
      </c>
      <c r="T127" s="977">
        <f t="shared" si="48"/>
        <v>161458.33333333334</v>
      </c>
      <c r="U127" s="973">
        <f t="shared" si="49"/>
        <v>129166.66666666667</v>
      </c>
      <c r="V127" s="978">
        <f t="shared" si="50"/>
        <v>117424.24242424243</v>
      </c>
    </row>
    <row r="128" spans="1:22" x14ac:dyDescent="0.2">
      <c r="A128" s="149">
        <f t="shared" si="51"/>
        <v>123</v>
      </c>
      <c r="B128" s="861"/>
      <c r="C128" s="153"/>
      <c r="D128" s="875"/>
      <c r="E128" s="154">
        <v>20</v>
      </c>
      <c r="F128" s="154">
        <v>90</v>
      </c>
      <c r="G128" s="155" t="s">
        <v>8</v>
      </c>
      <c r="H128" s="38">
        <f t="shared" si="94"/>
        <v>200000</v>
      </c>
      <c r="I128" s="741">
        <v>160000</v>
      </c>
      <c r="J128" s="701">
        <f t="shared" si="71"/>
        <v>145454.54545454544</v>
      </c>
      <c r="K128" s="710">
        <f t="shared" si="95"/>
        <v>181818.18181818179</v>
      </c>
      <c r="L128" s="711">
        <f t="shared" si="96"/>
        <v>145454.54545454544</v>
      </c>
      <c r="M128" s="742">
        <f t="shared" si="97"/>
        <v>132231.40495867765</v>
      </c>
      <c r="N128" s="719">
        <f t="shared" si="55"/>
        <v>133333.33333333334</v>
      </c>
      <c r="O128" s="666">
        <f t="shared" si="56"/>
        <v>106666.66666666667</v>
      </c>
      <c r="P128" s="680">
        <f t="shared" si="57"/>
        <v>96969.696969696961</v>
      </c>
      <c r="Q128" s="761">
        <f t="shared" si="91"/>
        <v>153846.15384615384</v>
      </c>
      <c r="R128" s="747">
        <f t="shared" si="92"/>
        <v>123076.92307692308</v>
      </c>
      <c r="S128" s="969">
        <f t="shared" si="93"/>
        <v>111888.11188811187</v>
      </c>
      <c r="T128" s="977">
        <f t="shared" si="48"/>
        <v>166666.66666666669</v>
      </c>
      <c r="U128" s="973">
        <f t="shared" si="49"/>
        <v>133333.33333333334</v>
      </c>
      <c r="V128" s="978">
        <f t="shared" si="50"/>
        <v>121212.1212121212</v>
      </c>
    </row>
    <row r="129" spans="1:22" x14ac:dyDescent="0.2">
      <c r="A129" s="149">
        <f t="shared" si="51"/>
        <v>124</v>
      </c>
      <c r="B129" s="861"/>
      <c r="C129" s="153"/>
      <c r="D129" s="875"/>
      <c r="E129" s="154">
        <v>20</v>
      </c>
      <c r="F129" s="154">
        <f>F128+10</f>
        <v>100</v>
      </c>
      <c r="G129" s="155" t="s">
        <v>8</v>
      </c>
      <c r="H129" s="38">
        <f t="shared" si="94"/>
        <v>200000</v>
      </c>
      <c r="I129" s="741">
        <v>160000</v>
      </c>
      <c r="J129" s="701">
        <f t="shared" si="71"/>
        <v>145454.54545454544</v>
      </c>
      <c r="K129" s="710">
        <f t="shared" si="95"/>
        <v>181818.18181818179</v>
      </c>
      <c r="L129" s="711">
        <f t="shared" si="96"/>
        <v>145454.54545454544</v>
      </c>
      <c r="M129" s="742">
        <f t="shared" si="97"/>
        <v>132231.40495867765</v>
      </c>
      <c r="N129" s="719">
        <f t="shared" si="55"/>
        <v>133333.33333333334</v>
      </c>
      <c r="O129" s="666">
        <f t="shared" si="56"/>
        <v>106666.66666666667</v>
      </c>
      <c r="P129" s="680">
        <f t="shared" si="57"/>
        <v>96969.696969696961</v>
      </c>
      <c r="Q129" s="761">
        <f t="shared" si="91"/>
        <v>153846.15384615384</v>
      </c>
      <c r="R129" s="747">
        <f t="shared" si="92"/>
        <v>123076.92307692308</v>
      </c>
      <c r="S129" s="969">
        <f t="shared" si="93"/>
        <v>111888.11188811187</v>
      </c>
      <c r="T129" s="977">
        <f t="shared" si="48"/>
        <v>166666.66666666669</v>
      </c>
      <c r="U129" s="973">
        <f t="shared" si="49"/>
        <v>133333.33333333334</v>
      </c>
      <c r="V129" s="978">
        <f t="shared" si="50"/>
        <v>121212.1212121212</v>
      </c>
    </row>
    <row r="130" spans="1:22" x14ac:dyDescent="0.2">
      <c r="A130" s="149">
        <f t="shared" si="51"/>
        <v>125</v>
      </c>
      <c r="B130" s="861"/>
      <c r="C130" s="153"/>
      <c r="D130" s="875"/>
      <c r="E130" s="154">
        <v>20</v>
      </c>
      <c r="F130" s="154">
        <f t="shared" ref="F130:F134" si="98">F129+10</f>
        <v>110</v>
      </c>
      <c r="G130" s="155" t="s">
        <v>8</v>
      </c>
      <c r="H130" s="38">
        <f t="shared" si="94"/>
        <v>200000</v>
      </c>
      <c r="I130" s="741">
        <v>160000</v>
      </c>
      <c r="J130" s="701">
        <f t="shared" si="71"/>
        <v>145454.54545454544</v>
      </c>
      <c r="K130" s="710">
        <f t="shared" si="95"/>
        <v>181818.18181818179</v>
      </c>
      <c r="L130" s="711">
        <f t="shared" si="96"/>
        <v>145454.54545454544</v>
      </c>
      <c r="M130" s="742">
        <f t="shared" si="97"/>
        <v>132231.40495867765</v>
      </c>
      <c r="N130" s="719">
        <f t="shared" si="55"/>
        <v>133333.33333333334</v>
      </c>
      <c r="O130" s="666">
        <f t="shared" si="56"/>
        <v>106666.66666666667</v>
      </c>
      <c r="P130" s="680">
        <f t="shared" si="57"/>
        <v>96969.696969696961</v>
      </c>
      <c r="Q130" s="761">
        <f t="shared" si="91"/>
        <v>153846.15384615384</v>
      </c>
      <c r="R130" s="747">
        <f t="shared" si="92"/>
        <v>123076.92307692308</v>
      </c>
      <c r="S130" s="969">
        <f t="shared" si="93"/>
        <v>111888.11188811187</v>
      </c>
      <c r="T130" s="977">
        <f t="shared" si="48"/>
        <v>166666.66666666669</v>
      </c>
      <c r="U130" s="973">
        <f t="shared" si="49"/>
        <v>133333.33333333334</v>
      </c>
      <c r="V130" s="978">
        <f t="shared" si="50"/>
        <v>121212.1212121212</v>
      </c>
    </row>
    <row r="131" spans="1:22" ht="17" thickBot="1" x14ac:dyDescent="0.25">
      <c r="A131" s="149">
        <f t="shared" si="51"/>
        <v>126</v>
      </c>
      <c r="B131" s="861"/>
      <c r="C131" s="164"/>
      <c r="D131" s="875"/>
      <c r="E131" s="165">
        <v>20</v>
      </c>
      <c r="F131" s="165">
        <f t="shared" si="98"/>
        <v>120</v>
      </c>
      <c r="G131" s="166" t="s">
        <v>8</v>
      </c>
      <c r="H131" s="749">
        <f t="shared" si="94"/>
        <v>200000</v>
      </c>
      <c r="I131" s="750">
        <v>160000</v>
      </c>
      <c r="J131" s="697">
        <f t="shared" si="71"/>
        <v>145454.54545454544</v>
      </c>
      <c r="K131" s="702">
        <f t="shared" si="95"/>
        <v>181818.18181818179</v>
      </c>
      <c r="L131" s="703">
        <f t="shared" si="96"/>
        <v>145454.54545454544</v>
      </c>
      <c r="M131" s="713">
        <f t="shared" si="97"/>
        <v>132231.40495867765</v>
      </c>
      <c r="N131" s="720">
        <f t="shared" si="55"/>
        <v>133333.33333333334</v>
      </c>
      <c r="O131" s="721">
        <f t="shared" si="56"/>
        <v>106666.66666666667</v>
      </c>
      <c r="P131" s="722">
        <f t="shared" si="57"/>
        <v>96969.696969696961</v>
      </c>
      <c r="Q131" s="762">
        <f t="shared" si="91"/>
        <v>153846.15384615384</v>
      </c>
      <c r="R131" s="752">
        <f t="shared" si="92"/>
        <v>123076.92307692308</v>
      </c>
      <c r="S131" s="970">
        <f t="shared" si="93"/>
        <v>111888.11188811187</v>
      </c>
      <c r="T131" s="1000">
        <f t="shared" si="48"/>
        <v>166666.66666666669</v>
      </c>
      <c r="U131" s="980">
        <f t="shared" si="49"/>
        <v>133333.33333333334</v>
      </c>
      <c r="V131" s="981">
        <f t="shared" si="50"/>
        <v>121212.1212121212</v>
      </c>
    </row>
    <row r="132" spans="1:22" x14ac:dyDescent="0.2">
      <c r="A132" s="149">
        <f t="shared" si="51"/>
        <v>127</v>
      </c>
      <c r="B132" s="861"/>
      <c r="C132" s="20"/>
      <c r="D132" s="875"/>
      <c r="E132" s="150">
        <v>20</v>
      </c>
      <c r="F132" s="150">
        <f t="shared" si="98"/>
        <v>130</v>
      </c>
      <c r="G132" s="151" t="s">
        <v>8</v>
      </c>
      <c r="H132" s="38">
        <f>I132*1.25</f>
        <v>206250</v>
      </c>
      <c r="I132" s="660">
        <v>165000</v>
      </c>
      <c r="J132" s="661">
        <f t="shared" si="71"/>
        <v>150000</v>
      </c>
      <c r="K132" s="662">
        <f t="shared" si="95"/>
        <v>187499.99999999997</v>
      </c>
      <c r="L132" s="663">
        <f t="shared" si="96"/>
        <v>150000</v>
      </c>
      <c r="M132" s="664">
        <f t="shared" si="97"/>
        <v>136363.63636363635</v>
      </c>
      <c r="N132" s="719">
        <f t="shared" si="55"/>
        <v>137500</v>
      </c>
      <c r="O132" s="666">
        <f t="shared" si="56"/>
        <v>110000</v>
      </c>
      <c r="P132" s="680">
        <f t="shared" si="57"/>
        <v>100000</v>
      </c>
      <c r="Q132" s="667">
        <f t="shared" si="91"/>
        <v>158653.84615384616</v>
      </c>
      <c r="R132" s="668">
        <f t="shared" si="92"/>
        <v>126923.07692307692</v>
      </c>
      <c r="S132" s="971">
        <f t="shared" si="93"/>
        <v>115384.61538461538</v>
      </c>
      <c r="T132" s="974">
        <f t="shared" si="48"/>
        <v>171875</v>
      </c>
      <c r="U132" s="975">
        <f t="shared" si="49"/>
        <v>137500</v>
      </c>
      <c r="V132" s="976">
        <f t="shared" si="50"/>
        <v>125000</v>
      </c>
    </row>
    <row r="133" spans="1:22" x14ac:dyDescent="0.2">
      <c r="A133" s="149">
        <f t="shared" si="51"/>
        <v>128</v>
      </c>
      <c r="B133" s="861"/>
      <c r="C133" s="153"/>
      <c r="D133" s="875"/>
      <c r="E133" s="154">
        <v>20</v>
      </c>
      <c r="F133" s="154">
        <f t="shared" si="98"/>
        <v>140</v>
      </c>
      <c r="G133" s="155" t="s">
        <v>8</v>
      </c>
      <c r="H133" s="38">
        <f t="shared" ref="H133:H137" si="99">I133*1.25</f>
        <v>206250</v>
      </c>
      <c r="I133" s="157">
        <v>165000</v>
      </c>
      <c r="J133" s="158">
        <f t="shared" si="71"/>
        <v>150000</v>
      </c>
      <c r="K133" s="159">
        <f t="shared" si="95"/>
        <v>187499.99999999997</v>
      </c>
      <c r="L133" s="160">
        <f t="shared" si="96"/>
        <v>150000</v>
      </c>
      <c r="M133" s="715">
        <f t="shared" si="97"/>
        <v>136363.63636363635</v>
      </c>
      <c r="N133" s="719">
        <f t="shared" si="55"/>
        <v>137500</v>
      </c>
      <c r="O133" s="666">
        <f t="shared" si="56"/>
        <v>110000</v>
      </c>
      <c r="P133" s="680">
        <f t="shared" si="57"/>
        <v>100000</v>
      </c>
      <c r="Q133" s="161">
        <f t="shared" si="91"/>
        <v>158653.84615384616</v>
      </c>
      <c r="R133" s="162">
        <f t="shared" si="92"/>
        <v>126923.07692307692</v>
      </c>
      <c r="S133" s="969">
        <f t="shared" si="93"/>
        <v>115384.61538461538</v>
      </c>
      <c r="T133" s="977">
        <f t="shared" si="48"/>
        <v>171875</v>
      </c>
      <c r="U133" s="973">
        <f t="shared" si="49"/>
        <v>137500</v>
      </c>
      <c r="V133" s="978">
        <f t="shared" si="50"/>
        <v>125000</v>
      </c>
    </row>
    <row r="134" spans="1:22" x14ac:dyDescent="0.2">
      <c r="A134" s="149">
        <f t="shared" si="51"/>
        <v>129</v>
      </c>
      <c r="B134" s="861"/>
      <c r="C134" s="153"/>
      <c r="D134" s="875"/>
      <c r="E134" s="154">
        <v>20</v>
      </c>
      <c r="F134" s="154">
        <f t="shared" si="98"/>
        <v>150</v>
      </c>
      <c r="G134" s="155" t="s">
        <v>8</v>
      </c>
      <c r="H134" s="38">
        <f t="shared" si="99"/>
        <v>212500</v>
      </c>
      <c r="I134" s="157">
        <v>170000</v>
      </c>
      <c r="J134" s="158">
        <f t="shared" si="71"/>
        <v>154545.45454545453</v>
      </c>
      <c r="K134" s="159">
        <f t="shared" si="95"/>
        <v>193181.81818181818</v>
      </c>
      <c r="L134" s="160">
        <f t="shared" si="96"/>
        <v>154545.45454545453</v>
      </c>
      <c r="M134" s="715">
        <f t="shared" si="97"/>
        <v>140495.86776859502</v>
      </c>
      <c r="N134" s="719">
        <f t="shared" si="55"/>
        <v>141666.66666666666</v>
      </c>
      <c r="O134" s="666">
        <f t="shared" si="56"/>
        <v>113333.33333333333</v>
      </c>
      <c r="P134" s="680">
        <f t="shared" si="57"/>
        <v>103030.30303030302</v>
      </c>
      <c r="Q134" s="161">
        <f t="shared" si="91"/>
        <v>163461.53846153847</v>
      </c>
      <c r="R134" s="162">
        <f t="shared" si="92"/>
        <v>130769.23076923077</v>
      </c>
      <c r="S134" s="969">
        <f t="shared" si="93"/>
        <v>118881.11888111886</v>
      </c>
      <c r="T134" s="977">
        <f t="shared" si="48"/>
        <v>177083.33333333334</v>
      </c>
      <c r="U134" s="973">
        <f t="shared" si="49"/>
        <v>141666.66666666669</v>
      </c>
      <c r="V134" s="978">
        <f t="shared" si="50"/>
        <v>128787.87878787878</v>
      </c>
    </row>
    <row r="135" spans="1:22" x14ac:dyDescent="0.2">
      <c r="A135" s="149">
        <f t="shared" si="51"/>
        <v>130</v>
      </c>
      <c r="B135" s="861"/>
      <c r="C135" s="153"/>
      <c r="D135" s="875"/>
      <c r="E135" s="154">
        <v>20</v>
      </c>
      <c r="F135" s="154">
        <f>F134+10</f>
        <v>160</v>
      </c>
      <c r="G135" s="155" t="s">
        <v>8</v>
      </c>
      <c r="H135" s="38">
        <f t="shared" si="99"/>
        <v>212500</v>
      </c>
      <c r="I135" s="157">
        <v>170000</v>
      </c>
      <c r="J135" s="158">
        <f t="shared" si="71"/>
        <v>154545.45454545453</v>
      </c>
      <c r="K135" s="159">
        <f t="shared" si="95"/>
        <v>193181.81818181818</v>
      </c>
      <c r="L135" s="160">
        <f t="shared" si="96"/>
        <v>154545.45454545453</v>
      </c>
      <c r="M135" s="715">
        <f t="shared" si="97"/>
        <v>140495.86776859502</v>
      </c>
      <c r="N135" s="719">
        <f t="shared" si="55"/>
        <v>141666.66666666666</v>
      </c>
      <c r="O135" s="666">
        <f t="shared" si="56"/>
        <v>113333.33333333333</v>
      </c>
      <c r="P135" s="680">
        <f t="shared" si="57"/>
        <v>103030.30303030302</v>
      </c>
      <c r="Q135" s="161">
        <f t="shared" si="91"/>
        <v>163461.53846153847</v>
      </c>
      <c r="R135" s="162">
        <f t="shared" si="92"/>
        <v>130769.23076923077</v>
      </c>
      <c r="S135" s="969">
        <f t="shared" si="93"/>
        <v>118881.11888111886</v>
      </c>
      <c r="T135" s="977">
        <f t="shared" ref="T135:T149" si="100">H135/1.2</f>
        <v>177083.33333333334</v>
      </c>
      <c r="U135" s="973">
        <f t="shared" ref="U135:U149" si="101">I135/1.2</f>
        <v>141666.66666666669</v>
      </c>
      <c r="V135" s="978">
        <f t="shared" ref="V135:V149" si="102">J135/1.2</f>
        <v>128787.87878787878</v>
      </c>
    </row>
    <row r="136" spans="1:22" x14ac:dyDescent="0.2">
      <c r="A136" s="149">
        <f t="shared" ref="A136:A199" si="103">A135+1</f>
        <v>131</v>
      </c>
      <c r="B136" s="861"/>
      <c r="C136" s="153"/>
      <c r="D136" s="875"/>
      <c r="E136" s="154">
        <v>20</v>
      </c>
      <c r="F136" s="154">
        <f t="shared" ref="F136" si="104">F135+10</f>
        <v>170</v>
      </c>
      <c r="G136" s="155" t="s">
        <v>8</v>
      </c>
      <c r="H136" s="38">
        <f t="shared" si="99"/>
        <v>212500</v>
      </c>
      <c r="I136" s="157">
        <v>170000</v>
      </c>
      <c r="J136" s="158">
        <f t="shared" si="71"/>
        <v>154545.45454545453</v>
      </c>
      <c r="K136" s="159">
        <f t="shared" si="95"/>
        <v>193181.81818181818</v>
      </c>
      <c r="L136" s="160">
        <f t="shared" si="96"/>
        <v>154545.45454545453</v>
      </c>
      <c r="M136" s="715">
        <f t="shared" si="97"/>
        <v>140495.86776859502</v>
      </c>
      <c r="N136" s="719">
        <f t="shared" si="55"/>
        <v>141666.66666666666</v>
      </c>
      <c r="O136" s="666">
        <f t="shared" si="56"/>
        <v>113333.33333333333</v>
      </c>
      <c r="P136" s="680">
        <f t="shared" si="57"/>
        <v>103030.30303030302</v>
      </c>
      <c r="Q136" s="161">
        <f t="shared" si="91"/>
        <v>163461.53846153847</v>
      </c>
      <c r="R136" s="162">
        <f t="shared" si="92"/>
        <v>130769.23076923077</v>
      </c>
      <c r="S136" s="969">
        <f t="shared" si="93"/>
        <v>118881.11888111886</v>
      </c>
      <c r="T136" s="977">
        <f t="shared" si="100"/>
        <v>177083.33333333334</v>
      </c>
      <c r="U136" s="973">
        <f t="shared" si="101"/>
        <v>141666.66666666669</v>
      </c>
      <c r="V136" s="978">
        <f t="shared" si="102"/>
        <v>128787.87878787878</v>
      </c>
    </row>
    <row r="137" spans="1:22" ht="17" thickBot="1" x14ac:dyDescent="0.25">
      <c r="A137" s="149">
        <f t="shared" si="103"/>
        <v>132</v>
      </c>
      <c r="B137" s="861"/>
      <c r="C137" s="164"/>
      <c r="D137" s="875"/>
      <c r="E137" s="165">
        <v>20</v>
      </c>
      <c r="F137" s="165">
        <f>F136+10</f>
        <v>180</v>
      </c>
      <c r="G137" s="166" t="s">
        <v>8</v>
      </c>
      <c r="H137" s="754">
        <f t="shared" si="99"/>
        <v>212500</v>
      </c>
      <c r="I137" s="755">
        <v>170000</v>
      </c>
      <c r="J137" s="699">
        <f t="shared" si="71"/>
        <v>154545.45454545453</v>
      </c>
      <c r="K137" s="707">
        <f t="shared" si="95"/>
        <v>193181.81818181818</v>
      </c>
      <c r="L137" s="708">
        <f t="shared" si="96"/>
        <v>154545.45454545453</v>
      </c>
      <c r="M137" s="756">
        <f t="shared" si="97"/>
        <v>140495.86776859502</v>
      </c>
      <c r="N137" s="733">
        <f t="shared" si="55"/>
        <v>141666.66666666666</v>
      </c>
      <c r="O137" s="716">
        <f t="shared" si="56"/>
        <v>113333.33333333333</v>
      </c>
      <c r="P137" s="734">
        <f t="shared" si="57"/>
        <v>103030.30303030302</v>
      </c>
      <c r="Q137" s="757">
        <f t="shared" si="91"/>
        <v>163461.53846153847</v>
      </c>
      <c r="R137" s="758">
        <f t="shared" si="92"/>
        <v>130769.23076923077</v>
      </c>
      <c r="S137" s="972">
        <f t="shared" si="93"/>
        <v>118881.11888111886</v>
      </c>
      <c r="T137" s="1000">
        <f t="shared" si="100"/>
        <v>177083.33333333334</v>
      </c>
      <c r="U137" s="980">
        <f t="shared" si="101"/>
        <v>141666.66666666669</v>
      </c>
      <c r="V137" s="981">
        <f t="shared" si="102"/>
        <v>128787.87878787878</v>
      </c>
    </row>
    <row r="138" spans="1:22" x14ac:dyDescent="0.2">
      <c r="A138" s="149">
        <f t="shared" si="103"/>
        <v>133</v>
      </c>
      <c r="B138" s="861"/>
      <c r="C138" s="20"/>
      <c r="D138" s="875"/>
      <c r="E138" s="150">
        <v>40</v>
      </c>
      <c r="F138" s="150">
        <v>75</v>
      </c>
      <c r="G138" s="151" t="s">
        <v>8</v>
      </c>
      <c r="H138" s="34">
        <f>I138*1.25</f>
        <v>198750</v>
      </c>
      <c r="I138" s="736">
        <f>I126+4000</f>
        <v>159000</v>
      </c>
      <c r="J138" s="763">
        <f t="shared" si="71"/>
        <v>144545.45454545453</v>
      </c>
      <c r="K138" s="767">
        <f t="shared" si="95"/>
        <v>180681.81818181818</v>
      </c>
      <c r="L138" s="705">
        <f t="shared" si="96"/>
        <v>144545.45454545453</v>
      </c>
      <c r="M138" s="714">
        <f t="shared" si="97"/>
        <v>131404.95867768594</v>
      </c>
      <c r="N138" s="760">
        <f t="shared" si="55"/>
        <v>132500</v>
      </c>
      <c r="O138" s="717">
        <f t="shared" si="56"/>
        <v>106000</v>
      </c>
      <c r="P138" s="718">
        <f t="shared" si="57"/>
        <v>96363.636363636353</v>
      </c>
      <c r="Q138" s="48">
        <f t="shared" si="91"/>
        <v>152884.61538461538</v>
      </c>
      <c r="R138" s="739">
        <f t="shared" si="92"/>
        <v>122307.6923076923</v>
      </c>
      <c r="S138" s="968">
        <f t="shared" si="93"/>
        <v>111188.81118881117</v>
      </c>
      <c r="T138" s="974">
        <f t="shared" si="100"/>
        <v>165625</v>
      </c>
      <c r="U138" s="975">
        <f t="shared" si="101"/>
        <v>132500</v>
      </c>
      <c r="V138" s="976">
        <f t="shared" si="102"/>
        <v>120454.54545454544</v>
      </c>
    </row>
    <row r="139" spans="1:22" x14ac:dyDescent="0.2">
      <c r="A139" s="149">
        <f t="shared" si="103"/>
        <v>134</v>
      </c>
      <c r="B139" s="861"/>
      <c r="C139" s="153"/>
      <c r="D139" s="875"/>
      <c r="E139" s="154">
        <v>40</v>
      </c>
      <c r="F139" s="154">
        <v>80</v>
      </c>
      <c r="G139" s="155" t="s">
        <v>8</v>
      </c>
      <c r="H139" s="38">
        <f t="shared" ref="H139:H143" si="105">I139*1.25</f>
        <v>198750</v>
      </c>
      <c r="I139" s="741">
        <f t="shared" ref="I139:I143" si="106">I127+4000</f>
        <v>159000</v>
      </c>
      <c r="J139" s="764">
        <f t="shared" si="71"/>
        <v>144545.45454545453</v>
      </c>
      <c r="K139" s="768">
        <f t="shared" si="95"/>
        <v>180681.81818181818</v>
      </c>
      <c r="L139" s="711">
        <f t="shared" si="96"/>
        <v>144545.45454545453</v>
      </c>
      <c r="M139" s="742">
        <f t="shared" si="97"/>
        <v>131404.95867768594</v>
      </c>
      <c r="N139" s="719">
        <f t="shared" si="55"/>
        <v>132500</v>
      </c>
      <c r="O139" s="666">
        <f t="shared" si="56"/>
        <v>106000</v>
      </c>
      <c r="P139" s="680">
        <f t="shared" si="57"/>
        <v>96363.636363636353</v>
      </c>
      <c r="Q139" s="761">
        <f t="shared" si="91"/>
        <v>152884.61538461538</v>
      </c>
      <c r="R139" s="747">
        <f t="shared" si="92"/>
        <v>122307.6923076923</v>
      </c>
      <c r="S139" s="969">
        <f t="shared" si="93"/>
        <v>111188.81118881117</v>
      </c>
      <c r="T139" s="977">
        <f t="shared" si="100"/>
        <v>165625</v>
      </c>
      <c r="U139" s="973">
        <f t="shared" si="101"/>
        <v>132500</v>
      </c>
      <c r="V139" s="978">
        <f t="shared" si="102"/>
        <v>120454.54545454544</v>
      </c>
    </row>
    <row r="140" spans="1:22" x14ac:dyDescent="0.2">
      <c r="A140" s="149">
        <f t="shared" si="103"/>
        <v>135</v>
      </c>
      <c r="B140" s="861"/>
      <c r="C140" s="153"/>
      <c r="D140" s="875"/>
      <c r="E140" s="154">
        <v>40</v>
      </c>
      <c r="F140" s="154">
        <v>90</v>
      </c>
      <c r="G140" s="155" t="s">
        <v>8</v>
      </c>
      <c r="H140" s="38">
        <f t="shared" si="105"/>
        <v>205000</v>
      </c>
      <c r="I140" s="741">
        <f t="shared" si="106"/>
        <v>164000</v>
      </c>
      <c r="J140" s="764">
        <f t="shared" si="71"/>
        <v>149090.90909090909</v>
      </c>
      <c r="K140" s="768">
        <f t="shared" si="95"/>
        <v>186363.63636363635</v>
      </c>
      <c r="L140" s="711">
        <f t="shared" si="96"/>
        <v>149090.90909090909</v>
      </c>
      <c r="M140" s="742">
        <f t="shared" si="97"/>
        <v>135537.19008264461</v>
      </c>
      <c r="N140" s="719">
        <f t="shared" ref="N140:N149" si="107">H140/1.5</f>
        <v>136666.66666666666</v>
      </c>
      <c r="O140" s="666">
        <f t="shared" ref="O140:O149" si="108">I140/1.5</f>
        <v>109333.33333333333</v>
      </c>
      <c r="P140" s="680">
        <f t="shared" ref="P140:P149" si="109">J140/1.5</f>
        <v>99393.939393939392</v>
      </c>
      <c r="Q140" s="761">
        <f t="shared" si="91"/>
        <v>157692.30769230769</v>
      </c>
      <c r="R140" s="747">
        <f t="shared" si="92"/>
        <v>126153.84615384616</v>
      </c>
      <c r="S140" s="969">
        <f t="shared" si="93"/>
        <v>114685.31468531468</v>
      </c>
      <c r="T140" s="977">
        <f t="shared" si="100"/>
        <v>170833.33333333334</v>
      </c>
      <c r="U140" s="973">
        <f t="shared" si="101"/>
        <v>136666.66666666669</v>
      </c>
      <c r="V140" s="978">
        <f t="shared" si="102"/>
        <v>124242.42424242424</v>
      </c>
    </row>
    <row r="141" spans="1:22" x14ac:dyDescent="0.2">
      <c r="A141" s="149">
        <f t="shared" si="103"/>
        <v>136</v>
      </c>
      <c r="B141" s="861"/>
      <c r="C141" s="153"/>
      <c r="D141" s="875"/>
      <c r="E141" s="154">
        <v>40</v>
      </c>
      <c r="F141" s="154">
        <f>F140+10</f>
        <v>100</v>
      </c>
      <c r="G141" s="155" t="s">
        <v>8</v>
      </c>
      <c r="H141" s="38">
        <f t="shared" si="105"/>
        <v>205000</v>
      </c>
      <c r="I141" s="741">
        <f t="shared" si="106"/>
        <v>164000</v>
      </c>
      <c r="J141" s="764">
        <f t="shared" si="71"/>
        <v>149090.90909090909</v>
      </c>
      <c r="K141" s="768">
        <f t="shared" si="95"/>
        <v>186363.63636363635</v>
      </c>
      <c r="L141" s="711">
        <f t="shared" si="96"/>
        <v>149090.90909090909</v>
      </c>
      <c r="M141" s="742">
        <f t="shared" si="97"/>
        <v>135537.19008264461</v>
      </c>
      <c r="N141" s="719">
        <f t="shared" si="107"/>
        <v>136666.66666666666</v>
      </c>
      <c r="O141" s="666">
        <f t="shared" si="108"/>
        <v>109333.33333333333</v>
      </c>
      <c r="P141" s="680">
        <f t="shared" si="109"/>
        <v>99393.939393939392</v>
      </c>
      <c r="Q141" s="761">
        <f t="shared" si="91"/>
        <v>157692.30769230769</v>
      </c>
      <c r="R141" s="747">
        <f t="shared" si="92"/>
        <v>126153.84615384616</v>
      </c>
      <c r="S141" s="969">
        <f t="shared" si="93"/>
        <v>114685.31468531468</v>
      </c>
      <c r="T141" s="977">
        <f t="shared" si="100"/>
        <v>170833.33333333334</v>
      </c>
      <c r="U141" s="973">
        <f t="shared" si="101"/>
        <v>136666.66666666669</v>
      </c>
      <c r="V141" s="978">
        <f t="shared" si="102"/>
        <v>124242.42424242424</v>
      </c>
    </row>
    <row r="142" spans="1:22" x14ac:dyDescent="0.2">
      <c r="A142" s="149">
        <f t="shared" si="103"/>
        <v>137</v>
      </c>
      <c r="B142" s="861"/>
      <c r="C142" s="153"/>
      <c r="D142" s="875"/>
      <c r="E142" s="154">
        <v>40</v>
      </c>
      <c r="F142" s="154">
        <f t="shared" ref="F142:F146" si="110">F141+10</f>
        <v>110</v>
      </c>
      <c r="G142" s="155" t="s">
        <v>8</v>
      </c>
      <c r="H142" s="38">
        <f t="shared" si="105"/>
        <v>205000</v>
      </c>
      <c r="I142" s="741">
        <f t="shared" si="106"/>
        <v>164000</v>
      </c>
      <c r="J142" s="764">
        <f t="shared" si="71"/>
        <v>149090.90909090909</v>
      </c>
      <c r="K142" s="768">
        <f t="shared" si="95"/>
        <v>186363.63636363635</v>
      </c>
      <c r="L142" s="711">
        <f t="shared" si="96"/>
        <v>149090.90909090909</v>
      </c>
      <c r="M142" s="742">
        <f t="shared" si="97"/>
        <v>135537.19008264461</v>
      </c>
      <c r="N142" s="719">
        <f t="shared" si="107"/>
        <v>136666.66666666666</v>
      </c>
      <c r="O142" s="666">
        <f t="shared" si="108"/>
        <v>109333.33333333333</v>
      </c>
      <c r="P142" s="680">
        <f t="shared" si="109"/>
        <v>99393.939393939392</v>
      </c>
      <c r="Q142" s="761">
        <f t="shared" si="91"/>
        <v>157692.30769230769</v>
      </c>
      <c r="R142" s="747">
        <f t="shared" si="92"/>
        <v>126153.84615384616</v>
      </c>
      <c r="S142" s="969">
        <f t="shared" si="93"/>
        <v>114685.31468531468</v>
      </c>
      <c r="T142" s="977">
        <f t="shared" si="100"/>
        <v>170833.33333333334</v>
      </c>
      <c r="U142" s="973">
        <f t="shared" si="101"/>
        <v>136666.66666666669</v>
      </c>
      <c r="V142" s="978">
        <f t="shared" si="102"/>
        <v>124242.42424242424</v>
      </c>
    </row>
    <row r="143" spans="1:22" ht="17" thickBot="1" x14ac:dyDescent="0.25">
      <c r="A143" s="149">
        <f t="shared" si="103"/>
        <v>138</v>
      </c>
      <c r="B143" s="861"/>
      <c r="C143" s="10"/>
      <c r="D143" s="875"/>
      <c r="E143" s="172">
        <v>40</v>
      </c>
      <c r="F143" s="172">
        <f t="shared" si="110"/>
        <v>120</v>
      </c>
      <c r="G143" s="173" t="s">
        <v>8</v>
      </c>
      <c r="H143" s="749">
        <f t="shared" si="105"/>
        <v>205000</v>
      </c>
      <c r="I143" s="750">
        <f t="shared" si="106"/>
        <v>164000</v>
      </c>
      <c r="J143" s="765">
        <f t="shared" si="71"/>
        <v>149090.90909090909</v>
      </c>
      <c r="K143" s="769">
        <f t="shared" si="95"/>
        <v>186363.63636363635</v>
      </c>
      <c r="L143" s="703">
        <f t="shared" si="96"/>
        <v>149090.90909090909</v>
      </c>
      <c r="M143" s="713">
        <f t="shared" si="97"/>
        <v>135537.19008264461</v>
      </c>
      <c r="N143" s="720">
        <f t="shared" si="107"/>
        <v>136666.66666666666</v>
      </c>
      <c r="O143" s="721">
        <f t="shared" si="108"/>
        <v>109333.33333333333</v>
      </c>
      <c r="P143" s="722">
        <f t="shared" si="109"/>
        <v>99393.939393939392</v>
      </c>
      <c r="Q143" s="762">
        <f t="shared" si="91"/>
        <v>157692.30769230769</v>
      </c>
      <c r="R143" s="752">
        <f t="shared" si="92"/>
        <v>126153.84615384616</v>
      </c>
      <c r="S143" s="970">
        <f t="shared" si="93"/>
        <v>114685.31468531468</v>
      </c>
      <c r="T143" s="1000">
        <f t="shared" si="100"/>
        <v>170833.33333333334</v>
      </c>
      <c r="U143" s="980">
        <f t="shared" si="101"/>
        <v>136666.66666666669</v>
      </c>
      <c r="V143" s="981">
        <f t="shared" si="102"/>
        <v>124242.42424242424</v>
      </c>
    </row>
    <row r="144" spans="1:22" x14ac:dyDescent="0.2">
      <c r="A144" s="149">
        <f t="shared" si="103"/>
        <v>139</v>
      </c>
      <c r="B144" s="861"/>
      <c r="C144" s="12"/>
      <c r="D144" s="875"/>
      <c r="E144" s="147">
        <v>40</v>
      </c>
      <c r="F144" s="147">
        <f t="shared" si="110"/>
        <v>130</v>
      </c>
      <c r="G144" s="148" t="s">
        <v>8</v>
      </c>
      <c r="H144" s="38">
        <f>I144*1.25</f>
        <v>211250</v>
      </c>
      <c r="I144" s="660">
        <f>I132+4000</f>
        <v>169000</v>
      </c>
      <c r="J144" s="661">
        <f t="shared" si="71"/>
        <v>153636.36363636362</v>
      </c>
      <c r="K144" s="662">
        <f t="shared" si="95"/>
        <v>192045.45454545453</v>
      </c>
      <c r="L144" s="663">
        <f t="shared" si="96"/>
        <v>153636.36363636362</v>
      </c>
      <c r="M144" s="664">
        <f t="shared" si="97"/>
        <v>139669.42148760328</v>
      </c>
      <c r="N144" s="719">
        <f t="shared" si="107"/>
        <v>140833.33333333334</v>
      </c>
      <c r="O144" s="666">
        <f t="shared" si="108"/>
        <v>112666.66666666667</v>
      </c>
      <c r="P144" s="680">
        <f t="shared" si="109"/>
        <v>102424.24242424242</v>
      </c>
      <c r="Q144" s="667">
        <f t="shared" si="91"/>
        <v>162500</v>
      </c>
      <c r="R144" s="668">
        <f t="shared" si="92"/>
        <v>130000</v>
      </c>
      <c r="S144" s="971">
        <f t="shared" si="93"/>
        <v>118181.81818181816</v>
      </c>
      <c r="T144" s="974">
        <f t="shared" si="100"/>
        <v>176041.66666666669</v>
      </c>
      <c r="U144" s="975">
        <f t="shared" si="101"/>
        <v>140833.33333333334</v>
      </c>
      <c r="V144" s="976">
        <f t="shared" si="102"/>
        <v>128030.30303030302</v>
      </c>
    </row>
    <row r="145" spans="1:24" x14ac:dyDescent="0.2">
      <c r="A145" s="149">
        <f t="shared" si="103"/>
        <v>140</v>
      </c>
      <c r="B145" s="861"/>
      <c r="C145" s="153"/>
      <c r="D145" s="875"/>
      <c r="E145" s="154">
        <v>40</v>
      </c>
      <c r="F145" s="154">
        <f t="shared" si="110"/>
        <v>140</v>
      </c>
      <c r="G145" s="155" t="s">
        <v>8</v>
      </c>
      <c r="H145" s="38">
        <f t="shared" ref="H145:H149" si="111">I145*1.25</f>
        <v>211250</v>
      </c>
      <c r="I145" s="157">
        <f t="shared" ref="I145:I149" si="112">I133+4000</f>
        <v>169000</v>
      </c>
      <c r="J145" s="158">
        <f t="shared" si="71"/>
        <v>153636.36363636362</v>
      </c>
      <c r="K145" s="159">
        <f t="shared" si="95"/>
        <v>192045.45454545453</v>
      </c>
      <c r="L145" s="160">
        <f t="shared" si="96"/>
        <v>153636.36363636362</v>
      </c>
      <c r="M145" s="715">
        <f t="shared" si="97"/>
        <v>139669.42148760328</v>
      </c>
      <c r="N145" s="719">
        <f t="shared" si="107"/>
        <v>140833.33333333334</v>
      </c>
      <c r="O145" s="666">
        <f t="shared" si="108"/>
        <v>112666.66666666667</v>
      </c>
      <c r="P145" s="680">
        <f t="shared" si="109"/>
        <v>102424.24242424242</v>
      </c>
      <c r="Q145" s="161">
        <f t="shared" si="91"/>
        <v>162500</v>
      </c>
      <c r="R145" s="162">
        <f t="shared" si="92"/>
        <v>130000</v>
      </c>
      <c r="S145" s="969">
        <f t="shared" si="93"/>
        <v>118181.81818181816</v>
      </c>
      <c r="T145" s="977">
        <f t="shared" si="100"/>
        <v>176041.66666666669</v>
      </c>
      <c r="U145" s="973">
        <f t="shared" si="101"/>
        <v>140833.33333333334</v>
      </c>
      <c r="V145" s="978">
        <f t="shared" si="102"/>
        <v>128030.30303030302</v>
      </c>
    </row>
    <row r="146" spans="1:24" x14ac:dyDescent="0.2">
      <c r="A146" s="149">
        <f t="shared" si="103"/>
        <v>141</v>
      </c>
      <c r="B146" s="861"/>
      <c r="C146" s="153"/>
      <c r="D146" s="875"/>
      <c r="E146" s="154">
        <v>40</v>
      </c>
      <c r="F146" s="154">
        <f t="shared" si="110"/>
        <v>150</v>
      </c>
      <c r="G146" s="155" t="s">
        <v>8</v>
      </c>
      <c r="H146" s="38">
        <f t="shared" si="111"/>
        <v>217500</v>
      </c>
      <c r="I146" s="157">
        <f t="shared" si="112"/>
        <v>174000</v>
      </c>
      <c r="J146" s="158">
        <f t="shared" si="71"/>
        <v>158181.81818181818</v>
      </c>
      <c r="K146" s="159">
        <f t="shared" si="95"/>
        <v>197727.27272727271</v>
      </c>
      <c r="L146" s="160">
        <f t="shared" si="96"/>
        <v>158181.81818181818</v>
      </c>
      <c r="M146" s="715">
        <f t="shared" si="97"/>
        <v>143801.65289256198</v>
      </c>
      <c r="N146" s="719">
        <f t="shared" si="107"/>
        <v>145000</v>
      </c>
      <c r="O146" s="666">
        <f t="shared" si="108"/>
        <v>116000</v>
      </c>
      <c r="P146" s="680">
        <f t="shared" si="109"/>
        <v>105454.54545454546</v>
      </c>
      <c r="Q146" s="161">
        <f t="shared" si="91"/>
        <v>167307.69230769231</v>
      </c>
      <c r="R146" s="162">
        <f t="shared" si="92"/>
        <v>133846.15384615384</v>
      </c>
      <c r="S146" s="969">
        <f t="shared" si="93"/>
        <v>121678.32167832166</v>
      </c>
      <c r="T146" s="977">
        <f t="shared" si="100"/>
        <v>181250</v>
      </c>
      <c r="U146" s="973">
        <f t="shared" si="101"/>
        <v>145000</v>
      </c>
      <c r="V146" s="978">
        <f t="shared" si="102"/>
        <v>131818.18181818182</v>
      </c>
    </row>
    <row r="147" spans="1:24" x14ac:dyDescent="0.2">
      <c r="A147" s="149">
        <f t="shared" si="103"/>
        <v>142</v>
      </c>
      <c r="B147" s="861"/>
      <c r="C147" s="153"/>
      <c r="D147" s="875"/>
      <c r="E147" s="154">
        <v>40</v>
      </c>
      <c r="F147" s="154">
        <f>F146+10</f>
        <v>160</v>
      </c>
      <c r="G147" s="155" t="s">
        <v>8</v>
      </c>
      <c r="H147" s="38">
        <f t="shared" si="111"/>
        <v>217500</v>
      </c>
      <c r="I147" s="157">
        <f t="shared" si="112"/>
        <v>174000</v>
      </c>
      <c r="J147" s="158">
        <f t="shared" si="71"/>
        <v>158181.81818181818</v>
      </c>
      <c r="K147" s="159">
        <f t="shared" si="95"/>
        <v>197727.27272727271</v>
      </c>
      <c r="L147" s="160">
        <f t="shared" si="96"/>
        <v>158181.81818181818</v>
      </c>
      <c r="M147" s="715">
        <f t="shared" si="97"/>
        <v>143801.65289256198</v>
      </c>
      <c r="N147" s="719">
        <f t="shared" si="107"/>
        <v>145000</v>
      </c>
      <c r="O147" s="666">
        <f t="shared" si="108"/>
        <v>116000</v>
      </c>
      <c r="P147" s="680">
        <f t="shared" si="109"/>
        <v>105454.54545454546</v>
      </c>
      <c r="Q147" s="161">
        <f t="shared" si="91"/>
        <v>167307.69230769231</v>
      </c>
      <c r="R147" s="162">
        <f t="shared" si="92"/>
        <v>133846.15384615384</v>
      </c>
      <c r="S147" s="969">
        <f t="shared" si="93"/>
        <v>121678.32167832166</v>
      </c>
      <c r="T147" s="977">
        <f t="shared" si="100"/>
        <v>181250</v>
      </c>
      <c r="U147" s="973">
        <f t="shared" si="101"/>
        <v>145000</v>
      </c>
      <c r="V147" s="978">
        <f t="shared" si="102"/>
        <v>131818.18181818182</v>
      </c>
    </row>
    <row r="148" spans="1:24" x14ac:dyDescent="0.2">
      <c r="A148" s="149">
        <f t="shared" si="103"/>
        <v>143</v>
      </c>
      <c r="B148" s="861"/>
      <c r="C148" s="153"/>
      <c r="D148" s="875"/>
      <c r="E148" s="154">
        <v>40</v>
      </c>
      <c r="F148" s="154">
        <f t="shared" ref="F148" si="113">F147+10</f>
        <v>170</v>
      </c>
      <c r="G148" s="155" t="s">
        <v>8</v>
      </c>
      <c r="H148" s="38">
        <f t="shared" si="111"/>
        <v>217500</v>
      </c>
      <c r="I148" s="157">
        <f t="shared" si="112"/>
        <v>174000</v>
      </c>
      <c r="J148" s="158">
        <f t="shared" si="71"/>
        <v>158181.81818181818</v>
      </c>
      <c r="K148" s="159">
        <f t="shared" si="95"/>
        <v>197727.27272727271</v>
      </c>
      <c r="L148" s="160">
        <f t="shared" si="96"/>
        <v>158181.81818181818</v>
      </c>
      <c r="M148" s="715">
        <f t="shared" si="97"/>
        <v>143801.65289256198</v>
      </c>
      <c r="N148" s="719">
        <f t="shared" si="107"/>
        <v>145000</v>
      </c>
      <c r="O148" s="666">
        <f t="shared" si="108"/>
        <v>116000</v>
      </c>
      <c r="P148" s="680">
        <f t="shared" si="109"/>
        <v>105454.54545454546</v>
      </c>
      <c r="Q148" s="161">
        <f t="shared" si="91"/>
        <v>167307.69230769231</v>
      </c>
      <c r="R148" s="162">
        <f t="shared" si="92"/>
        <v>133846.15384615384</v>
      </c>
      <c r="S148" s="969">
        <f t="shared" si="93"/>
        <v>121678.32167832166</v>
      </c>
      <c r="T148" s="977">
        <f t="shared" si="100"/>
        <v>181250</v>
      </c>
      <c r="U148" s="973">
        <f t="shared" si="101"/>
        <v>145000</v>
      </c>
      <c r="V148" s="978">
        <f t="shared" si="102"/>
        <v>131818.18181818182</v>
      </c>
    </row>
    <row r="149" spans="1:24" ht="17" thickBot="1" x14ac:dyDescent="0.25">
      <c r="A149" s="176">
        <f t="shared" si="103"/>
        <v>144</v>
      </c>
      <c r="B149" s="862"/>
      <c r="C149" s="10"/>
      <c r="D149" s="876"/>
      <c r="E149" s="172">
        <v>40</v>
      </c>
      <c r="F149" s="172">
        <f>F148+10</f>
        <v>180</v>
      </c>
      <c r="G149" s="173" t="s">
        <v>8</v>
      </c>
      <c r="H149" s="38">
        <f t="shared" si="111"/>
        <v>217500</v>
      </c>
      <c r="I149" s="174">
        <f t="shared" si="112"/>
        <v>174000</v>
      </c>
      <c r="J149" s="175">
        <f t="shared" si="71"/>
        <v>158181.81818181818</v>
      </c>
      <c r="K149" s="44">
        <f t="shared" si="95"/>
        <v>197727.27272727271</v>
      </c>
      <c r="L149" s="169">
        <f t="shared" si="96"/>
        <v>158181.81818181818</v>
      </c>
      <c r="M149" s="713">
        <f t="shared" si="97"/>
        <v>143801.65289256198</v>
      </c>
      <c r="N149" s="720">
        <f t="shared" si="107"/>
        <v>145000</v>
      </c>
      <c r="O149" s="721">
        <f t="shared" si="108"/>
        <v>116000</v>
      </c>
      <c r="P149" s="722">
        <f t="shared" si="109"/>
        <v>105454.54545454546</v>
      </c>
      <c r="Q149" s="51">
        <f t="shared" si="91"/>
        <v>167307.69230769231</v>
      </c>
      <c r="R149" s="170">
        <f t="shared" si="92"/>
        <v>133846.15384615384</v>
      </c>
      <c r="S149" s="970">
        <f t="shared" si="93"/>
        <v>121678.32167832166</v>
      </c>
      <c r="T149" s="1000">
        <f t="shared" si="100"/>
        <v>181250</v>
      </c>
      <c r="U149" s="980">
        <f t="shared" si="101"/>
        <v>145000</v>
      </c>
      <c r="V149" s="981">
        <f t="shared" si="102"/>
        <v>131818.18181818182</v>
      </c>
    </row>
    <row r="150" spans="1:24" ht="17" thickBot="1" x14ac:dyDescent="0.25">
      <c r="A150" s="946" t="s">
        <v>22</v>
      </c>
      <c r="B150" s="947"/>
      <c r="C150" s="947"/>
      <c r="D150" s="947"/>
      <c r="E150" s="947"/>
      <c r="F150" s="947"/>
      <c r="G150" s="947"/>
      <c r="H150" s="947"/>
      <c r="I150" s="947"/>
      <c r="J150" s="947"/>
      <c r="K150" s="947"/>
      <c r="L150" s="947"/>
      <c r="M150" s="947"/>
      <c r="N150" s="947"/>
      <c r="O150" s="947"/>
      <c r="P150" s="947"/>
      <c r="Q150" s="947"/>
      <c r="R150" s="947"/>
      <c r="S150" s="947"/>
      <c r="T150" s="961"/>
      <c r="U150" s="961"/>
      <c r="V150" s="961"/>
    </row>
    <row r="151" spans="1:24" ht="20" customHeight="1" x14ac:dyDescent="0.2">
      <c r="A151" s="940" t="s">
        <v>19</v>
      </c>
      <c r="B151" s="941"/>
      <c r="C151" s="941"/>
      <c r="D151" s="941"/>
      <c r="E151" s="941"/>
      <c r="F151" s="941"/>
      <c r="G151" s="942"/>
      <c r="H151" s="878" t="s">
        <v>86</v>
      </c>
      <c r="I151" s="879"/>
      <c r="J151" s="880"/>
      <c r="K151" s="884" t="s">
        <v>87</v>
      </c>
      <c r="L151" s="885"/>
      <c r="M151" s="886"/>
      <c r="N151" s="900" t="s">
        <v>85</v>
      </c>
      <c r="O151" s="901"/>
      <c r="P151" s="902"/>
      <c r="Q151" s="903" t="s">
        <v>88</v>
      </c>
      <c r="R151" s="904"/>
      <c r="S151" s="905"/>
      <c r="T151" s="962" t="s">
        <v>92</v>
      </c>
      <c r="U151" s="963"/>
      <c r="V151" s="964"/>
    </row>
    <row r="152" spans="1:24" ht="20" customHeight="1" thickBot="1" x14ac:dyDescent="0.3">
      <c r="A152" s="943"/>
      <c r="B152" s="944"/>
      <c r="C152" s="944"/>
      <c r="D152" s="944"/>
      <c r="E152" s="944"/>
      <c r="F152" s="944"/>
      <c r="G152" s="945"/>
      <c r="H152" s="915" t="s">
        <v>9</v>
      </c>
      <c r="I152" s="907"/>
      <c r="J152" s="916"/>
      <c r="K152" s="917" t="s">
        <v>9</v>
      </c>
      <c r="L152" s="918"/>
      <c r="M152" s="919"/>
      <c r="N152" s="920" t="s">
        <v>9</v>
      </c>
      <c r="O152" s="921"/>
      <c r="P152" s="922"/>
      <c r="Q152" s="923" t="s">
        <v>9</v>
      </c>
      <c r="R152" s="924"/>
      <c r="S152" s="925"/>
      <c r="T152" s="965" t="s">
        <v>9</v>
      </c>
      <c r="U152" s="966"/>
      <c r="V152" s="967"/>
    </row>
    <row r="153" spans="1:24" ht="17" customHeight="1" thickBot="1" x14ac:dyDescent="0.25">
      <c r="A153" s="677"/>
      <c r="B153" s="179" t="s">
        <v>1</v>
      </c>
      <c r="C153" s="180" t="s">
        <v>2</v>
      </c>
      <c r="D153" s="180" t="s">
        <v>3</v>
      </c>
      <c r="E153" s="181" t="s">
        <v>4</v>
      </c>
      <c r="F153" s="181" t="s">
        <v>5</v>
      </c>
      <c r="G153" s="182" t="s">
        <v>6</v>
      </c>
      <c r="H153" s="28" t="s">
        <v>10</v>
      </c>
      <c r="I153" s="29" t="s">
        <v>11</v>
      </c>
      <c r="J153" s="30" t="s">
        <v>12</v>
      </c>
      <c r="K153" s="28" t="s">
        <v>10</v>
      </c>
      <c r="L153" s="29" t="s">
        <v>11</v>
      </c>
      <c r="M153" s="30" t="s">
        <v>12</v>
      </c>
      <c r="N153" s="28" t="s">
        <v>10</v>
      </c>
      <c r="O153" s="29" t="s">
        <v>11</v>
      </c>
      <c r="P153" s="30" t="s">
        <v>12</v>
      </c>
      <c r="Q153" s="28" t="s">
        <v>10</v>
      </c>
      <c r="R153" s="29" t="s">
        <v>11</v>
      </c>
      <c r="S153" s="30" t="s">
        <v>12</v>
      </c>
      <c r="T153" s="726" t="s">
        <v>10</v>
      </c>
      <c r="U153" s="727" t="s">
        <v>11</v>
      </c>
      <c r="V153" s="728" t="s">
        <v>12</v>
      </c>
    </row>
    <row r="154" spans="1:24" x14ac:dyDescent="0.2">
      <c r="A154" s="674">
        <f>A149+1</f>
        <v>145</v>
      </c>
      <c r="B154" s="899" t="s">
        <v>7</v>
      </c>
      <c r="C154" s="675"/>
      <c r="D154" s="875"/>
      <c r="E154" s="658">
        <v>10</v>
      </c>
      <c r="F154" s="658">
        <v>20</v>
      </c>
      <c r="G154" s="659" t="s">
        <v>8</v>
      </c>
      <c r="H154" s="34">
        <f t="shared" ref="H154:H185" si="114">I154*1.25</f>
        <v>365625</v>
      </c>
      <c r="I154" s="736">
        <f>225000*1.3</f>
        <v>292500</v>
      </c>
      <c r="J154" s="763">
        <f t="shared" ref="J154:J203" si="115">I154/1.1</f>
        <v>265909.09090909088</v>
      </c>
      <c r="K154" s="40">
        <f t="shared" ref="K154" si="116">H154/1.1</f>
        <v>332386.36363636359</v>
      </c>
      <c r="L154" s="705">
        <f t="shared" ref="L154" si="117">I154/1.1</f>
        <v>265909.09090909088</v>
      </c>
      <c r="M154" s="714">
        <f t="shared" ref="M154" si="118">J154/1.1</f>
        <v>241735.5371900826</v>
      </c>
      <c r="N154" s="760">
        <f t="shared" ref="N154" si="119">H154/1.5</f>
        <v>243750</v>
      </c>
      <c r="O154" s="717">
        <f t="shared" ref="O154" si="120">I154/1.5</f>
        <v>195000</v>
      </c>
      <c r="P154" s="718">
        <f t="shared" ref="P154" si="121">J154/1.5</f>
        <v>177272.72727272726</v>
      </c>
      <c r="Q154" s="48">
        <f t="shared" ref="Q154" si="122">H154/1.3</f>
        <v>281250</v>
      </c>
      <c r="R154" s="739">
        <f t="shared" ref="R154" si="123">I154/1.3</f>
        <v>225000</v>
      </c>
      <c r="S154" s="968">
        <f t="shared" ref="S154" si="124">J154/1.3</f>
        <v>204545.45454545453</v>
      </c>
      <c r="T154" s="974">
        <f>H154/1.2</f>
        <v>304687.5</v>
      </c>
      <c r="U154" s="975">
        <f t="shared" ref="U154" si="125">I154/1.2</f>
        <v>243750</v>
      </c>
      <c r="V154" s="976">
        <f t="shared" ref="V154" si="126">J154/1.2</f>
        <v>221590.90909090909</v>
      </c>
      <c r="X154" s="846">
        <v>1.3</v>
      </c>
    </row>
    <row r="155" spans="1:24" x14ac:dyDescent="0.2">
      <c r="A155" s="146">
        <f t="shared" si="103"/>
        <v>146</v>
      </c>
      <c r="B155" s="899"/>
      <c r="C155" s="5"/>
      <c r="D155" s="875"/>
      <c r="E155" s="6">
        <v>10</v>
      </c>
      <c r="F155" s="6">
        <v>40</v>
      </c>
      <c r="G155" s="8" t="s">
        <v>8</v>
      </c>
      <c r="H155" s="38">
        <f t="shared" si="114"/>
        <v>373750</v>
      </c>
      <c r="I155" s="741">
        <f>230000*X155</f>
        <v>299000</v>
      </c>
      <c r="J155" s="764">
        <f t="shared" si="115"/>
        <v>271818.18181818182</v>
      </c>
      <c r="K155" s="710">
        <f t="shared" ref="K155:K183" si="127">H155/1.1</f>
        <v>339772.72727272724</v>
      </c>
      <c r="L155" s="711">
        <f t="shared" ref="L155:L183" si="128">I155/1.1</f>
        <v>271818.18181818182</v>
      </c>
      <c r="M155" s="742">
        <f t="shared" ref="M155:M183" si="129">J155/1.1</f>
        <v>247107.4380165289</v>
      </c>
      <c r="N155" s="719">
        <f t="shared" ref="N155:N164" si="130">H155/1.5</f>
        <v>249166.66666666666</v>
      </c>
      <c r="O155" s="666">
        <f t="shared" ref="O155:O164" si="131">I155/1.5</f>
        <v>199333.33333333334</v>
      </c>
      <c r="P155" s="680">
        <f t="shared" ref="P155:P164" si="132">J155/1.5</f>
        <v>181212.12121212122</v>
      </c>
      <c r="Q155" s="761">
        <f t="shared" ref="Q155:Q183" si="133">H155/1.3</f>
        <v>287500</v>
      </c>
      <c r="R155" s="747">
        <f t="shared" ref="R155:R183" si="134">I155/1.3</f>
        <v>230000</v>
      </c>
      <c r="S155" s="969">
        <f t="shared" ref="S155:S183" si="135">J155/1.3</f>
        <v>209090.90909090909</v>
      </c>
      <c r="T155" s="977">
        <f t="shared" ref="T155:T203" si="136">H155/1.2</f>
        <v>311458.33333333337</v>
      </c>
      <c r="U155" s="973">
        <f t="shared" ref="U155:U203" si="137">I155/1.2</f>
        <v>249166.66666666669</v>
      </c>
      <c r="V155" s="978">
        <f t="shared" ref="V155:V203" si="138">J155/1.2</f>
        <v>226515.15151515152</v>
      </c>
      <c r="X155" s="846">
        <v>1.3</v>
      </c>
    </row>
    <row r="156" spans="1:24" x14ac:dyDescent="0.2">
      <c r="A156" s="146">
        <f t="shared" si="103"/>
        <v>147</v>
      </c>
      <c r="B156" s="899"/>
      <c r="C156" s="5"/>
      <c r="D156" s="875"/>
      <c r="E156" s="6">
        <v>20</v>
      </c>
      <c r="F156" s="6">
        <v>20</v>
      </c>
      <c r="G156" s="8" t="s">
        <v>8</v>
      </c>
      <c r="H156" s="38">
        <f t="shared" si="114"/>
        <v>381875</v>
      </c>
      <c r="I156" s="741">
        <f>235000*X156</f>
        <v>305500</v>
      </c>
      <c r="J156" s="764">
        <f t="shared" si="115"/>
        <v>277727.27272727271</v>
      </c>
      <c r="K156" s="710">
        <f t="shared" si="127"/>
        <v>347159.09090909088</v>
      </c>
      <c r="L156" s="711">
        <f t="shared" si="128"/>
        <v>277727.27272727271</v>
      </c>
      <c r="M156" s="742">
        <f t="shared" si="129"/>
        <v>252479.33884297518</v>
      </c>
      <c r="N156" s="719">
        <f t="shared" si="130"/>
        <v>254583.33333333334</v>
      </c>
      <c r="O156" s="666">
        <f t="shared" si="131"/>
        <v>203666.66666666666</v>
      </c>
      <c r="P156" s="680">
        <f t="shared" si="132"/>
        <v>185151.51515151514</v>
      </c>
      <c r="Q156" s="761">
        <f t="shared" si="133"/>
        <v>293750</v>
      </c>
      <c r="R156" s="747">
        <f t="shared" si="134"/>
        <v>235000</v>
      </c>
      <c r="S156" s="969">
        <f t="shared" si="135"/>
        <v>213636.36363636362</v>
      </c>
      <c r="T156" s="977">
        <f t="shared" si="136"/>
        <v>318229.16666666669</v>
      </c>
      <c r="U156" s="973">
        <f t="shared" si="137"/>
        <v>254583.33333333334</v>
      </c>
      <c r="V156" s="978">
        <f t="shared" si="138"/>
        <v>231439.39393939392</v>
      </c>
      <c r="X156" s="846">
        <v>1.3</v>
      </c>
    </row>
    <row r="157" spans="1:24" x14ac:dyDescent="0.2">
      <c r="A157" s="146">
        <f t="shared" si="103"/>
        <v>148</v>
      </c>
      <c r="B157" s="899"/>
      <c r="C157" s="5"/>
      <c r="D157" s="875"/>
      <c r="E157" s="6">
        <v>20</v>
      </c>
      <c r="F157" s="6">
        <v>40</v>
      </c>
      <c r="G157" s="8" t="s">
        <v>8</v>
      </c>
      <c r="H157" s="38">
        <f t="shared" si="114"/>
        <v>390000</v>
      </c>
      <c r="I157" s="741">
        <f>240000*X157</f>
        <v>312000</v>
      </c>
      <c r="J157" s="764">
        <f t="shared" si="115"/>
        <v>283636.36363636359</v>
      </c>
      <c r="K157" s="710">
        <f t="shared" si="127"/>
        <v>354545.45454545453</v>
      </c>
      <c r="L157" s="711">
        <f t="shared" si="128"/>
        <v>283636.36363636359</v>
      </c>
      <c r="M157" s="742">
        <f t="shared" si="129"/>
        <v>257851.23966942143</v>
      </c>
      <c r="N157" s="719">
        <f t="shared" si="130"/>
        <v>260000</v>
      </c>
      <c r="O157" s="666">
        <f t="shared" si="131"/>
        <v>208000</v>
      </c>
      <c r="P157" s="680">
        <f t="shared" si="132"/>
        <v>189090.90909090906</v>
      </c>
      <c r="Q157" s="761">
        <f t="shared" si="133"/>
        <v>300000</v>
      </c>
      <c r="R157" s="747">
        <f t="shared" si="134"/>
        <v>240000</v>
      </c>
      <c r="S157" s="969">
        <f t="shared" si="135"/>
        <v>218181.81818181815</v>
      </c>
      <c r="T157" s="977">
        <f t="shared" si="136"/>
        <v>325000</v>
      </c>
      <c r="U157" s="973">
        <f t="shared" si="137"/>
        <v>260000</v>
      </c>
      <c r="V157" s="978">
        <f t="shared" si="138"/>
        <v>236363.63636363632</v>
      </c>
      <c r="X157" s="846">
        <v>1.3</v>
      </c>
    </row>
    <row r="158" spans="1:24" x14ac:dyDescent="0.2">
      <c r="A158" s="146">
        <f t="shared" si="103"/>
        <v>149</v>
      </c>
      <c r="B158" s="899"/>
      <c r="C158" s="5"/>
      <c r="D158" s="875"/>
      <c r="E158" s="6">
        <v>30</v>
      </c>
      <c r="F158" s="6">
        <v>30</v>
      </c>
      <c r="G158" s="8" t="s">
        <v>8</v>
      </c>
      <c r="H158" s="38">
        <f t="shared" si="114"/>
        <v>398125</v>
      </c>
      <c r="I158" s="741">
        <f>245000*X158</f>
        <v>318500</v>
      </c>
      <c r="J158" s="764">
        <f t="shared" si="115"/>
        <v>289545.45454545453</v>
      </c>
      <c r="K158" s="710">
        <f t="shared" si="127"/>
        <v>361931.81818181818</v>
      </c>
      <c r="L158" s="711">
        <f t="shared" si="128"/>
        <v>289545.45454545453</v>
      </c>
      <c r="M158" s="742">
        <f t="shared" si="129"/>
        <v>263223.14049586776</v>
      </c>
      <c r="N158" s="719">
        <f t="shared" si="130"/>
        <v>265416.66666666669</v>
      </c>
      <c r="O158" s="666">
        <f t="shared" si="131"/>
        <v>212333.33333333334</v>
      </c>
      <c r="P158" s="680">
        <f t="shared" si="132"/>
        <v>193030.30303030301</v>
      </c>
      <c r="Q158" s="761">
        <f t="shared" si="133"/>
        <v>306250</v>
      </c>
      <c r="R158" s="747">
        <f t="shared" si="134"/>
        <v>245000</v>
      </c>
      <c r="S158" s="969">
        <f t="shared" si="135"/>
        <v>222727.27272727271</v>
      </c>
      <c r="T158" s="977">
        <f t="shared" si="136"/>
        <v>331770.83333333337</v>
      </c>
      <c r="U158" s="973">
        <f t="shared" si="137"/>
        <v>265416.66666666669</v>
      </c>
      <c r="V158" s="978">
        <f t="shared" si="138"/>
        <v>241287.87878787878</v>
      </c>
      <c r="X158" s="846">
        <v>1.3</v>
      </c>
    </row>
    <row r="159" spans="1:24" x14ac:dyDescent="0.2">
      <c r="A159" s="146">
        <f t="shared" si="103"/>
        <v>150</v>
      </c>
      <c r="B159" s="899"/>
      <c r="C159" s="5"/>
      <c r="D159" s="875"/>
      <c r="E159" s="6">
        <v>30</v>
      </c>
      <c r="F159" s="6">
        <v>40</v>
      </c>
      <c r="G159" s="8" t="s">
        <v>8</v>
      </c>
      <c r="H159" s="38">
        <f t="shared" si="114"/>
        <v>406250</v>
      </c>
      <c r="I159" s="741">
        <f>250000*X159</f>
        <v>325000</v>
      </c>
      <c r="J159" s="764">
        <f t="shared" si="115"/>
        <v>295454.54545454541</v>
      </c>
      <c r="K159" s="710">
        <f t="shared" si="127"/>
        <v>369318.18181818177</v>
      </c>
      <c r="L159" s="711">
        <f t="shared" si="128"/>
        <v>295454.54545454541</v>
      </c>
      <c r="M159" s="742">
        <f t="shared" si="129"/>
        <v>268595.04132231401</v>
      </c>
      <c r="N159" s="719">
        <f t="shared" si="130"/>
        <v>270833.33333333331</v>
      </c>
      <c r="O159" s="666">
        <f t="shared" si="131"/>
        <v>216666.66666666666</v>
      </c>
      <c r="P159" s="680">
        <f t="shared" si="132"/>
        <v>196969.69696969693</v>
      </c>
      <c r="Q159" s="761">
        <f t="shared" si="133"/>
        <v>312500</v>
      </c>
      <c r="R159" s="747">
        <f t="shared" si="134"/>
        <v>250000</v>
      </c>
      <c r="S159" s="969">
        <f t="shared" si="135"/>
        <v>227272.72727272724</v>
      </c>
      <c r="T159" s="977">
        <f t="shared" si="136"/>
        <v>338541.66666666669</v>
      </c>
      <c r="U159" s="973">
        <f t="shared" si="137"/>
        <v>270833.33333333337</v>
      </c>
      <c r="V159" s="978">
        <f t="shared" si="138"/>
        <v>246212.12121212119</v>
      </c>
      <c r="X159" s="846">
        <v>1.3</v>
      </c>
    </row>
    <row r="160" spans="1:24" x14ac:dyDescent="0.2">
      <c r="A160" s="146">
        <f t="shared" si="103"/>
        <v>151</v>
      </c>
      <c r="B160" s="899"/>
      <c r="C160" s="5"/>
      <c r="D160" s="875"/>
      <c r="E160" s="6">
        <v>30</v>
      </c>
      <c r="F160" s="6">
        <v>60</v>
      </c>
      <c r="G160" s="8" t="s">
        <v>8</v>
      </c>
      <c r="H160" s="38">
        <f t="shared" si="114"/>
        <v>414375</v>
      </c>
      <c r="I160" s="741">
        <f>255000*X160</f>
        <v>331500</v>
      </c>
      <c r="J160" s="764">
        <f t="shared" si="115"/>
        <v>301363.63636363635</v>
      </c>
      <c r="K160" s="710">
        <f t="shared" si="127"/>
        <v>376704.54545454541</v>
      </c>
      <c r="L160" s="711">
        <f t="shared" si="128"/>
        <v>301363.63636363635</v>
      </c>
      <c r="M160" s="742">
        <f t="shared" si="129"/>
        <v>273966.94214876031</v>
      </c>
      <c r="N160" s="719">
        <f t="shared" si="130"/>
        <v>276250</v>
      </c>
      <c r="O160" s="666">
        <f t="shared" si="131"/>
        <v>221000</v>
      </c>
      <c r="P160" s="680">
        <f t="shared" si="132"/>
        <v>200909.09090909091</v>
      </c>
      <c r="Q160" s="761">
        <f t="shared" si="133"/>
        <v>318750</v>
      </c>
      <c r="R160" s="747">
        <f t="shared" si="134"/>
        <v>255000</v>
      </c>
      <c r="S160" s="969">
        <f t="shared" si="135"/>
        <v>231818.18181818179</v>
      </c>
      <c r="T160" s="977">
        <f t="shared" si="136"/>
        <v>345312.5</v>
      </c>
      <c r="U160" s="973">
        <f t="shared" si="137"/>
        <v>276250</v>
      </c>
      <c r="V160" s="978">
        <f t="shared" si="138"/>
        <v>251136.36363636365</v>
      </c>
      <c r="X160" s="846">
        <v>1.3</v>
      </c>
    </row>
    <row r="161" spans="1:24" x14ac:dyDescent="0.2">
      <c r="A161" s="146">
        <f t="shared" si="103"/>
        <v>152</v>
      </c>
      <c r="B161" s="899"/>
      <c r="C161" s="5"/>
      <c r="D161" s="875"/>
      <c r="E161" s="6">
        <v>40</v>
      </c>
      <c r="F161" s="6">
        <v>40</v>
      </c>
      <c r="G161" s="8" t="s">
        <v>8</v>
      </c>
      <c r="H161" s="38">
        <f t="shared" si="114"/>
        <v>422500</v>
      </c>
      <c r="I161" s="741">
        <f>260000*X161</f>
        <v>338000</v>
      </c>
      <c r="J161" s="764">
        <f t="shared" si="115"/>
        <v>307272.72727272724</v>
      </c>
      <c r="K161" s="710">
        <f t="shared" si="127"/>
        <v>384090.90909090906</v>
      </c>
      <c r="L161" s="711">
        <f t="shared" si="128"/>
        <v>307272.72727272724</v>
      </c>
      <c r="M161" s="742">
        <f t="shared" si="129"/>
        <v>279338.84297520656</v>
      </c>
      <c r="N161" s="719">
        <f t="shared" si="130"/>
        <v>281666.66666666669</v>
      </c>
      <c r="O161" s="666">
        <f t="shared" si="131"/>
        <v>225333.33333333334</v>
      </c>
      <c r="P161" s="680">
        <f t="shared" si="132"/>
        <v>204848.48484848483</v>
      </c>
      <c r="Q161" s="761">
        <f t="shared" si="133"/>
        <v>325000</v>
      </c>
      <c r="R161" s="747">
        <f t="shared" si="134"/>
        <v>260000</v>
      </c>
      <c r="S161" s="969">
        <f t="shared" si="135"/>
        <v>236363.63636363632</v>
      </c>
      <c r="T161" s="977">
        <f t="shared" si="136"/>
        <v>352083.33333333337</v>
      </c>
      <c r="U161" s="973">
        <f t="shared" si="137"/>
        <v>281666.66666666669</v>
      </c>
      <c r="V161" s="978">
        <f t="shared" si="138"/>
        <v>256060.60606060605</v>
      </c>
      <c r="X161" s="846">
        <v>1.3</v>
      </c>
    </row>
    <row r="162" spans="1:24" x14ac:dyDescent="0.2">
      <c r="A162" s="146">
        <f t="shared" si="103"/>
        <v>153</v>
      </c>
      <c r="B162" s="899"/>
      <c r="C162" s="5"/>
      <c r="D162" s="875"/>
      <c r="E162" s="6">
        <v>40</v>
      </c>
      <c r="F162" s="6">
        <v>60</v>
      </c>
      <c r="G162" s="8" t="s">
        <v>8</v>
      </c>
      <c r="H162" s="38">
        <f t="shared" si="114"/>
        <v>430625</v>
      </c>
      <c r="I162" s="741">
        <f>265000*X162</f>
        <v>344500</v>
      </c>
      <c r="J162" s="764">
        <f t="shared" si="115"/>
        <v>313181.81818181818</v>
      </c>
      <c r="K162" s="710">
        <f t="shared" si="127"/>
        <v>391477.27272727271</v>
      </c>
      <c r="L162" s="711">
        <f t="shared" si="128"/>
        <v>313181.81818181818</v>
      </c>
      <c r="M162" s="742">
        <f t="shared" si="129"/>
        <v>284710.74380165286</v>
      </c>
      <c r="N162" s="719">
        <f t="shared" si="130"/>
        <v>287083.33333333331</v>
      </c>
      <c r="O162" s="666">
        <f t="shared" si="131"/>
        <v>229666.66666666666</v>
      </c>
      <c r="P162" s="680">
        <f t="shared" si="132"/>
        <v>208787.87878787878</v>
      </c>
      <c r="Q162" s="761">
        <f t="shared" si="133"/>
        <v>331250</v>
      </c>
      <c r="R162" s="747">
        <f t="shared" si="134"/>
        <v>265000</v>
      </c>
      <c r="S162" s="969">
        <f t="shared" si="135"/>
        <v>240909.09090909088</v>
      </c>
      <c r="T162" s="977">
        <f t="shared" si="136"/>
        <v>358854.16666666669</v>
      </c>
      <c r="U162" s="973">
        <f t="shared" si="137"/>
        <v>287083.33333333337</v>
      </c>
      <c r="V162" s="978">
        <f t="shared" si="138"/>
        <v>260984.84848484848</v>
      </c>
      <c r="X162" s="846">
        <v>1.3</v>
      </c>
    </row>
    <row r="163" spans="1:24" ht="17" thickBot="1" x14ac:dyDescent="0.25">
      <c r="A163" s="146">
        <f t="shared" si="103"/>
        <v>154</v>
      </c>
      <c r="B163" s="899"/>
      <c r="C163" s="17"/>
      <c r="D163" s="875"/>
      <c r="E163" s="18">
        <v>40</v>
      </c>
      <c r="F163" s="18">
        <v>80</v>
      </c>
      <c r="G163" s="19" t="s">
        <v>8</v>
      </c>
      <c r="H163" s="749">
        <f t="shared" si="114"/>
        <v>438750</v>
      </c>
      <c r="I163" s="750">
        <f>270000*X163</f>
        <v>351000</v>
      </c>
      <c r="J163" s="765">
        <f t="shared" si="115"/>
        <v>319090.90909090906</v>
      </c>
      <c r="K163" s="702">
        <f t="shared" si="127"/>
        <v>398863.63636363635</v>
      </c>
      <c r="L163" s="703">
        <f t="shared" si="128"/>
        <v>319090.90909090906</v>
      </c>
      <c r="M163" s="713">
        <f t="shared" si="129"/>
        <v>290082.64462809911</v>
      </c>
      <c r="N163" s="720">
        <f t="shared" si="130"/>
        <v>292500</v>
      </c>
      <c r="O163" s="721">
        <f t="shared" si="131"/>
        <v>234000</v>
      </c>
      <c r="P163" s="722">
        <f t="shared" si="132"/>
        <v>212727.27272727271</v>
      </c>
      <c r="Q163" s="762">
        <f t="shared" si="133"/>
        <v>337500</v>
      </c>
      <c r="R163" s="752">
        <f t="shared" si="134"/>
        <v>270000</v>
      </c>
      <c r="S163" s="970">
        <f t="shared" si="135"/>
        <v>245454.54545454541</v>
      </c>
      <c r="T163" s="979">
        <f t="shared" si="136"/>
        <v>365625</v>
      </c>
      <c r="U163" s="980">
        <f t="shared" si="137"/>
        <v>292500</v>
      </c>
      <c r="V163" s="981">
        <f t="shared" si="138"/>
        <v>265909.09090909088</v>
      </c>
      <c r="X163" s="846">
        <v>1.3</v>
      </c>
    </row>
    <row r="164" spans="1:24" x14ac:dyDescent="0.2">
      <c r="A164" s="146">
        <f t="shared" si="103"/>
        <v>155</v>
      </c>
      <c r="B164" s="896" t="s">
        <v>14</v>
      </c>
      <c r="C164" s="21"/>
      <c r="D164" s="877"/>
      <c r="E164" s="22">
        <v>10</v>
      </c>
      <c r="F164" s="22">
        <v>20</v>
      </c>
      <c r="G164" s="23" t="s">
        <v>8</v>
      </c>
      <c r="H164" s="38">
        <f t="shared" si="114"/>
        <v>251875</v>
      </c>
      <c r="I164" s="660">
        <v>201500</v>
      </c>
      <c r="J164" s="676">
        <f t="shared" si="115"/>
        <v>183181.81818181818</v>
      </c>
      <c r="K164" s="662">
        <f t="shared" si="127"/>
        <v>228977.27272727271</v>
      </c>
      <c r="L164" s="663">
        <f t="shared" si="128"/>
        <v>183181.81818181818</v>
      </c>
      <c r="M164" s="664">
        <f t="shared" si="129"/>
        <v>166528.92561983468</v>
      </c>
      <c r="N164" s="719">
        <f t="shared" si="130"/>
        <v>167916.66666666666</v>
      </c>
      <c r="O164" s="666">
        <f t="shared" si="131"/>
        <v>134333.33333333334</v>
      </c>
      <c r="P164" s="680">
        <f t="shared" si="132"/>
        <v>122121.21212121211</v>
      </c>
      <c r="Q164" s="998">
        <f t="shared" si="133"/>
        <v>193750</v>
      </c>
      <c r="R164" s="739">
        <f t="shared" si="134"/>
        <v>155000</v>
      </c>
      <c r="S164" s="968">
        <f t="shared" si="135"/>
        <v>140909.09090909091</v>
      </c>
      <c r="T164" s="974">
        <f t="shared" si="136"/>
        <v>209895.83333333334</v>
      </c>
      <c r="U164" s="975">
        <f t="shared" si="137"/>
        <v>167916.66666666669</v>
      </c>
      <c r="V164" s="976">
        <f t="shared" si="138"/>
        <v>152651.51515151517</v>
      </c>
      <c r="W164" s="845">
        <f>I164*X164</f>
        <v>261950</v>
      </c>
      <c r="X164" s="846">
        <v>1.3</v>
      </c>
    </row>
    <row r="165" spans="1:24" x14ac:dyDescent="0.2">
      <c r="A165" s="146">
        <f t="shared" si="103"/>
        <v>156</v>
      </c>
      <c r="B165" s="897"/>
      <c r="C165" s="5"/>
      <c r="D165" s="875"/>
      <c r="E165" s="6">
        <v>10</v>
      </c>
      <c r="F165" s="6">
        <v>40</v>
      </c>
      <c r="G165" s="8" t="s">
        <v>8</v>
      </c>
      <c r="H165" s="38">
        <f t="shared" si="114"/>
        <v>260000</v>
      </c>
      <c r="I165" s="851">
        <v>208000</v>
      </c>
      <c r="J165" s="39">
        <f t="shared" si="115"/>
        <v>189090.90909090909</v>
      </c>
      <c r="K165" s="41">
        <f t="shared" si="127"/>
        <v>236363.63636363635</v>
      </c>
      <c r="L165" s="42">
        <f t="shared" si="128"/>
        <v>189090.90909090909</v>
      </c>
      <c r="M165" s="43">
        <f t="shared" si="129"/>
        <v>171900.82644628099</v>
      </c>
      <c r="N165" s="719">
        <f t="shared" ref="N165:N174" si="139">H165/1.5</f>
        <v>173333.33333333334</v>
      </c>
      <c r="O165" s="666">
        <f t="shared" ref="O165:O174" si="140">I165/1.5</f>
        <v>138666.66666666666</v>
      </c>
      <c r="P165" s="680">
        <f t="shared" ref="P165:P174" si="141">J165/1.5</f>
        <v>126060.60606060606</v>
      </c>
      <c r="Q165" s="999">
        <f t="shared" si="133"/>
        <v>200000</v>
      </c>
      <c r="R165" s="794">
        <f t="shared" si="134"/>
        <v>160000</v>
      </c>
      <c r="S165" s="969">
        <f t="shared" si="135"/>
        <v>145454.54545454544</v>
      </c>
      <c r="T165" s="977">
        <f t="shared" si="136"/>
        <v>216666.66666666669</v>
      </c>
      <c r="U165" s="973">
        <f t="shared" si="137"/>
        <v>173333.33333333334</v>
      </c>
      <c r="V165" s="978">
        <f t="shared" si="138"/>
        <v>157575.75757575757</v>
      </c>
      <c r="W165" s="845">
        <f t="shared" ref="W165:W203" si="142">I165*X165</f>
        <v>270400</v>
      </c>
      <c r="X165" s="846">
        <v>1.3</v>
      </c>
    </row>
    <row r="166" spans="1:24" x14ac:dyDescent="0.2">
      <c r="A166" s="146">
        <f t="shared" si="103"/>
        <v>157</v>
      </c>
      <c r="B166" s="897"/>
      <c r="C166" s="5"/>
      <c r="D166" s="875"/>
      <c r="E166" s="6">
        <v>20</v>
      </c>
      <c r="F166" s="6">
        <v>20</v>
      </c>
      <c r="G166" s="8" t="s">
        <v>8</v>
      </c>
      <c r="H166" s="38">
        <f t="shared" si="114"/>
        <v>268125</v>
      </c>
      <c r="I166" s="851">
        <v>214500</v>
      </c>
      <c r="J166" s="39">
        <f t="shared" si="115"/>
        <v>194999.99999999997</v>
      </c>
      <c r="K166" s="41">
        <f t="shared" si="127"/>
        <v>243749.99999999997</v>
      </c>
      <c r="L166" s="42">
        <f t="shared" si="128"/>
        <v>194999.99999999997</v>
      </c>
      <c r="M166" s="43">
        <f t="shared" si="129"/>
        <v>177272.72727272724</v>
      </c>
      <c r="N166" s="719">
        <f t="shared" si="139"/>
        <v>178750</v>
      </c>
      <c r="O166" s="666">
        <f t="shared" si="140"/>
        <v>143000</v>
      </c>
      <c r="P166" s="680">
        <f t="shared" si="141"/>
        <v>129999.99999999999</v>
      </c>
      <c r="Q166" s="999">
        <f t="shared" si="133"/>
        <v>206250</v>
      </c>
      <c r="R166" s="794">
        <f t="shared" si="134"/>
        <v>165000</v>
      </c>
      <c r="S166" s="969">
        <f t="shared" si="135"/>
        <v>149999.99999999997</v>
      </c>
      <c r="T166" s="977">
        <f t="shared" si="136"/>
        <v>223437.5</v>
      </c>
      <c r="U166" s="973">
        <f t="shared" si="137"/>
        <v>178750</v>
      </c>
      <c r="V166" s="978">
        <f t="shared" si="138"/>
        <v>162499.99999999997</v>
      </c>
      <c r="W166" s="845">
        <f t="shared" si="142"/>
        <v>278850</v>
      </c>
      <c r="X166" s="846">
        <v>1.3</v>
      </c>
    </row>
    <row r="167" spans="1:24" x14ac:dyDescent="0.2">
      <c r="A167" s="146">
        <f t="shared" si="103"/>
        <v>158</v>
      </c>
      <c r="B167" s="897"/>
      <c r="C167" s="5"/>
      <c r="D167" s="875"/>
      <c r="E167" s="6">
        <v>20</v>
      </c>
      <c r="F167" s="6">
        <v>40</v>
      </c>
      <c r="G167" s="8" t="s">
        <v>8</v>
      </c>
      <c r="H167" s="38">
        <f t="shared" si="114"/>
        <v>276250</v>
      </c>
      <c r="I167" s="851">
        <v>221000</v>
      </c>
      <c r="J167" s="39">
        <f t="shared" si="115"/>
        <v>200909.09090909088</v>
      </c>
      <c r="K167" s="41">
        <f t="shared" si="127"/>
        <v>251136.36363636362</v>
      </c>
      <c r="L167" s="42">
        <f t="shared" si="128"/>
        <v>200909.09090909088</v>
      </c>
      <c r="M167" s="43">
        <f t="shared" si="129"/>
        <v>182644.62809917351</v>
      </c>
      <c r="N167" s="719">
        <f t="shared" si="139"/>
        <v>184166.66666666666</v>
      </c>
      <c r="O167" s="666">
        <f t="shared" si="140"/>
        <v>147333.33333333334</v>
      </c>
      <c r="P167" s="680">
        <f t="shared" si="141"/>
        <v>133939.39393939392</v>
      </c>
      <c r="Q167" s="999">
        <f t="shared" si="133"/>
        <v>212500</v>
      </c>
      <c r="R167" s="794">
        <f t="shared" si="134"/>
        <v>170000</v>
      </c>
      <c r="S167" s="969">
        <f t="shared" si="135"/>
        <v>154545.45454545453</v>
      </c>
      <c r="T167" s="977">
        <f t="shared" si="136"/>
        <v>230208.33333333334</v>
      </c>
      <c r="U167" s="973">
        <f t="shared" si="137"/>
        <v>184166.66666666669</v>
      </c>
      <c r="V167" s="978">
        <f t="shared" si="138"/>
        <v>167424.2424242424</v>
      </c>
      <c r="W167" s="845">
        <f t="shared" si="142"/>
        <v>287300</v>
      </c>
      <c r="X167" s="846">
        <v>1.3</v>
      </c>
    </row>
    <row r="168" spans="1:24" x14ac:dyDescent="0.2">
      <c r="A168" s="146">
        <f t="shared" si="103"/>
        <v>159</v>
      </c>
      <c r="B168" s="897"/>
      <c r="C168" s="5"/>
      <c r="D168" s="875"/>
      <c r="E168" s="6">
        <v>30</v>
      </c>
      <c r="F168" s="6">
        <v>30</v>
      </c>
      <c r="G168" s="8" t="s">
        <v>8</v>
      </c>
      <c r="H168" s="38">
        <f t="shared" si="114"/>
        <v>284375</v>
      </c>
      <c r="I168" s="851">
        <v>227500</v>
      </c>
      <c r="J168" s="39">
        <f t="shared" si="115"/>
        <v>206818.18181818179</v>
      </c>
      <c r="K168" s="41">
        <f t="shared" si="127"/>
        <v>258522.72727272726</v>
      </c>
      <c r="L168" s="42">
        <f t="shared" si="128"/>
        <v>206818.18181818179</v>
      </c>
      <c r="M168" s="43">
        <f t="shared" si="129"/>
        <v>188016.52892561979</v>
      </c>
      <c r="N168" s="719">
        <f t="shared" si="139"/>
        <v>189583.33333333334</v>
      </c>
      <c r="O168" s="666">
        <f t="shared" si="140"/>
        <v>151666.66666666666</v>
      </c>
      <c r="P168" s="680">
        <f t="shared" si="141"/>
        <v>137878.78787878787</v>
      </c>
      <c r="Q168" s="999">
        <f t="shared" si="133"/>
        <v>218750</v>
      </c>
      <c r="R168" s="794">
        <f t="shared" si="134"/>
        <v>175000</v>
      </c>
      <c r="S168" s="969">
        <f t="shared" si="135"/>
        <v>159090.90909090906</v>
      </c>
      <c r="T168" s="977">
        <f t="shared" si="136"/>
        <v>236979.16666666669</v>
      </c>
      <c r="U168" s="973">
        <f t="shared" si="137"/>
        <v>189583.33333333334</v>
      </c>
      <c r="V168" s="978">
        <f t="shared" si="138"/>
        <v>172348.48484848483</v>
      </c>
      <c r="W168" s="845">
        <f t="shared" si="142"/>
        <v>295750</v>
      </c>
      <c r="X168" s="846">
        <v>1.3</v>
      </c>
    </row>
    <row r="169" spans="1:24" x14ac:dyDescent="0.2">
      <c r="A169" s="146">
        <f t="shared" si="103"/>
        <v>160</v>
      </c>
      <c r="B169" s="897"/>
      <c r="C169" s="5"/>
      <c r="D169" s="875"/>
      <c r="E169" s="6">
        <v>30</v>
      </c>
      <c r="F169" s="6">
        <v>40</v>
      </c>
      <c r="G169" s="8" t="s">
        <v>8</v>
      </c>
      <c r="H169" s="38">
        <f t="shared" si="114"/>
        <v>292500</v>
      </c>
      <c r="I169" s="851">
        <v>234000</v>
      </c>
      <c r="J169" s="39">
        <f t="shared" si="115"/>
        <v>212727.27272727271</v>
      </c>
      <c r="K169" s="41">
        <f t="shared" si="127"/>
        <v>265909.09090909088</v>
      </c>
      <c r="L169" s="42">
        <f t="shared" si="128"/>
        <v>212727.27272727271</v>
      </c>
      <c r="M169" s="43">
        <f t="shared" si="129"/>
        <v>193388.42975206609</v>
      </c>
      <c r="N169" s="719">
        <f t="shared" si="139"/>
        <v>195000</v>
      </c>
      <c r="O169" s="666">
        <f t="shared" si="140"/>
        <v>156000</v>
      </c>
      <c r="P169" s="680">
        <f t="shared" si="141"/>
        <v>141818.18181818179</v>
      </c>
      <c r="Q169" s="999">
        <f t="shared" si="133"/>
        <v>225000</v>
      </c>
      <c r="R169" s="794">
        <f t="shared" si="134"/>
        <v>180000</v>
      </c>
      <c r="S169" s="969">
        <f t="shared" si="135"/>
        <v>163636.36363636362</v>
      </c>
      <c r="T169" s="977">
        <f t="shared" si="136"/>
        <v>243750</v>
      </c>
      <c r="U169" s="973">
        <f t="shared" si="137"/>
        <v>195000</v>
      </c>
      <c r="V169" s="978">
        <f t="shared" si="138"/>
        <v>177272.72727272726</v>
      </c>
      <c r="W169" s="845">
        <f t="shared" si="142"/>
        <v>304200</v>
      </c>
      <c r="X169" s="846">
        <v>1.3</v>
      </c>
    </row>
    <row r="170" spans="1:24" x14ac:dyDescent="0.2">
      <c r="A170" s="146">
        <f t="shared" si="103"/>
        <v>161</v>
      </c>
      <c r="B170" s="897"/>
      <c r="C170" s="5"/>
      <c r="D170" s="875"/>
      <c r="E170" s="6">
        <v>30</v>
      </c>
      <c r="F170" s="6">
        <v>60</v>
      </c>
      <c r="G170" s="8" t="s">
        <v>8</v>
      </c>
      <c r="H170" s="38">
        <f t="shared" si="114"/>
        <v>300625</v>
      </c>
      <c r="I170" s="851">
        <v>240500</v>
      </c>
      <c r="J170" s="39">
        <f t="shared" si="115"/>
        <v>218636.36363636362</v>
      </c>
      <c r="K170" s="41">
        <f t="shared" si="127"/>
        <v>273295.45454545453</v>
      </c>
      <c r="L170" s="42">
        <f t="shared" si="128"/>
        <v>218636.36363636362</v>
      </c>
      <c r="M170" s="43">
        <f t="shared" si="129"/>
        <v>198760.33057851237</v>
      </c>
      <c r="N170" s="719">
        <f t="shared" si="139"/>
        <v>200416.66666666666</v>
      </c>
      <c r="O170" s="666">
        <f t="shared" si="140"/>
        <v>160333.33333333334</v>
      </c>
      <c r="P170" s="680">
        <f t="shared" si="141"/>
        <v>145757.57575757575</v>
      </c>
      <c r="Q170" s="999">
        <f t="shared" si="133"/>
        <v>231250</v>
      </c>
      <c r="R170" s="794">
        <f t="shared" si="134"/>
        <v>185000</v>
      </c>
      <c r="S170" s="969">
        <f t="shared" si="135"/>
        <v>168181.81818181815</v>
      </c>
      <c r="T170" s="977">
        <f t="shared" si="136"/>
        <v>250520.83333333334</v>
      </c>
      <c r="U170" s="973">
        <f t="shared" si="137"/>
        <v>200416.66666666669</v>
      </c>
      <c r="V170" s="978">
        <f t="shared" si="138"/>
        <v>182196.9696969697</v>
      </c>
      <c r="W170" s="845">
        <f t="shared" si="142"/>
        <v>312650</v>
      </c>
      <c r="X170" s="846">
        <v>1.3</v>
      </c>
    </row>
    <row r="171" spans="1:24" x14ac:dyDescent="0.2">
      <c r="A171" s="146">
        <f t="shared" si="103"/>
        <v>162</v>
      </c>
      <c r="B171" s="897"/>
      <c r="C171" s="5"/>
      <c r="D171" s="875"/>
      <c r="E171" s="6">
        <v>40</v>
      </c>
      <c r="F171" s="6">
        <v>40</v>
      </c>
      <c r="G171" s="8" t="s">
        <v>8</v>
      </c>
      <c r="H171" s="38">
        <f t="shared" si="114"/>
        <v>308750</v>
      </c>
      <c r="I171" s="851">
        <v>247000</v>
      </c>
      <c r="J171" s="39">
        <f t="shared" si="115"/>
        <v>224545.45454545453</v>
      </c>
      <c r="K171" s="41">
        <f t="shared" si="127"/>
        <v>280681.81818181818</v>
      </c>
      <c r="L171" s="42">
        <f t="shared" si="128"/>
        <v>224545.45454545453</v>
      </c>
      <c r="M171" s="43">
        <f t="shared" si="129"/>
        <v>204132.23140495864</v>
      </c>
      <c r="N171" s="719">
        <f t="shared" si="139"/>
        <v>205833.33333333334</v>
      </c>
      <c r="O171" s="666">
        <f t="shared" si="140"/>
        <v>164666.66666666666</v>
      </c>
      <c r="P171" s="680">
        <f t="shared" si="141"/>
        <v>149696.9696969697</v>
      </c>
      <c r="Q171" s="999">
        <f t="shared" si="133"/>
        <v>237500</v>
      </c>
      <c r="R171" s="794">
        <f t="shared" si="134"/>
        <v>190000</v>
      </c>
      <c r="S171" s="969">
        <f t="shared" si="135"/>
        <v>172727.27272727271</v>
      </c>
      <c r="T171" s="977">
        <f t="shared" si="136"/>
        <v>257291.66666666669</v>
      </c>
      <c r="U171" s="973">
        <f t="shared" si="137"/>
        <v>205833.33333333334</v>
      </c>
      <c r="V171" s="978">
        <f t="shared" si="138"/>
        <v>187121.21212121213</v>
      </c>
      <c r="W171" s="845">
        <f t="shared" si="142"/>
        <v>321100</v>
      </c>
      <c r="X171" s="846">
        <v>1.3</v>
      </c>
    </row>
    <row r="172" spans="1:24" x14ac:dyDescent="0.2">
      <c r="A172" s="146">
        <f t="shared" si="103"/>
        <v>163</v>
      </c>
      <c r="B172" s="897"/>
      <c r="C172" s="5"/>
      <c r="D172" s="875"/>
      <c r="E172" s="6">
        <v>40</v>
      </c>
      <c r="F172" s="6">
        <v>60</v>
      </c>
      <c r="G172" s="8" t="s">
        <v>8</v>
      </c>
      <c r="H172" s="38">
        <f t="shared" si="114"/>
        <v>316875</v>
      </c>
      <c r="I172" s="851">
        <v>253500</v>
      </c>
      <c r="J172" s="39">
        <f t="shared" si="115"/>
        <v>230454.54545454544</v>
      </c>
      <c r="K172" s="41">
        <f t="shared" si="127"/>
        <v>288068.18181818182</v>
      </c>
      <c r="L172" s="42">
        <f t="shared" si="128"/>
        <v>230454.54545454544</v>
      </c>
      <c r="M172" s="43">
        <f t="shared" si="129"/>
        <v>209504.13223140492</v>
      </c>
      <c r="N172" s="719">
        <f t="shared" si="139"/>
        <v>211250</v>
      </c>
      <c r="O172" s="666">
        <f t="shared" si="140"/>
        <v>169000</v>
      </c>
      <c r="P172" s="680">
        <f t="shared" si="141"/>
        <v>153636.36363636362</v>
      </c>
      <c r="Q172" s="999">
        <f t="shared" si="133"/>
        <v>243750</v>
      </c>
      <c r="R172" s="794">
        <f t="shared" si="134"/>
        <v>195000</v>
      </c>
      <c r="S172" s="969">
        <f t="shared" si="135"/>
        <v>177272.72727272726</v>
      </c>
      <c r="T172" s="977">
        <f t="shared" si="136"/>
        <v>264062.5</v>
      </c>
      <c r="U172" s="973">
        <f t="shared" si="137"/>
        <v>211250</v>
      </c>
      <c r="V172" s="978">
        <f t="shared" si="138"/>
        <v>192045.45454545453</v>
      </c>
      <c r="W172" s="845">
        <f t="shared" si="142"/>
        <v>329550</v>
      </c>
      <c r="X172" s="846">
        <v>1.3</v>
      </c>
    </row>
    <row r="173" spans="1:24" ht="17" thickBot="1" x14ac:dyDescent="0.25">
      <c r="A173" s="146">
        <f t="shared" si="103"/>
        <v>164</v>
      </c>
      <c r="B173" s="898"/>
      <c r="C173" s="11"/>
      <c r="D173" s="875"/>
      <c r="E173" s="24">
        <v>40</v>
      </c>
      <c r="F173" s="24">
        <v>80</v>
      </c>
      <c r="G173" s="25" t="s">
        <v>8</v>
      </c>
      <c r="H173" s="754">
        <f t="shared" si="114"/>
        <v>325000</v>
      </c>
      <c r="I173" s="755">
        <v>260000</v>
      </c>
      <c r="J173" s="766">
        <f t="shared" si="115"/>
        <v>236363.63636363635</v>
      </c>
      <c r="K173" s="707">
        <f t="shared" si="127"/>
        <v>295454.54545454541</v>
      </c>
      <c r="L173" s="708">
        <f t="shared" si="128"/>
        <v>236363.63636363635</v>
      </c>
      <c r="M173" s="756">
        <f t="shared" si="129"/>
        <v>214876.03305785122</v>
      </c>
      <c r="N173" s="733">
        <f t="shared" si="139"/>
        <v>216666.66666666666</v>
      </c>
      <c r="O173" s="716">
        <f t="shared" si="140"/>
        <v>173333.33333333334</v>
      </c>
      <c r="P173" s="734">
        <f t="shared" si="141"/>
        <v>157575.75757575757</v>
      </c>
      <c r="Q173" s="762">
        <f t="shared" si="133"/>
        <v>250000</v>
      </c>
      <c r="R173" s="804">
        <f t="shared" si="134"/>
        <v>200000</v>
      </c>
      <c r="S173" s="970">
        <f t="shared" si="135"/>
        <v>181818.18181818179</v>
      </c>
      <c r="T173" s="1000">
        <f t="shared" si="136"/>
        <v>270833.33333333337</v>
      </c>
      <c r="U173" s="980">
        <f t="shared" si="137"/>
        <v>216666.66666666669</v>
      </c>
      <c r="V173" s="981">
        <f t="shared" si="138"/>
        <v>196969.69696969696</v>
      </c>
      <c r="W173" s="845">
        <f t="shared" si="142"/>
        <v>338000</v>
      </c>
      <c r="X173" s="846">
        <v>1.3</v>
      </c>
    </row>
    <row r="174" spans="1:24" x14ac:dyDescent="0.2">
      <c r="A174" s="146">
        <f t="shared" si="103"/>
        <v>165</v>
      </c>
      <c r="B174" s="896" t="s">
        <v>16</v>
      </c>
      <c r="C174" s="21"/>
      <c r="D174" s="877"/>
      <c r="E174" s="22">
        <v>10</v>
      </c>
      <c r="F174" s="22">
        <v>20</v>
      </c>
      <c r="G174" s="23" t="s">
        <v>8</v>
      </c>
      <c r="H174" s="34">
        <f t="shared" si="114"/>
        <v>316875</v>
      </c>
      <c r="I174" s="852">
        <v>253500</v>
      </c>
      <c r="J174" s="772">
        <f t="shared" si="115"/>
        <v>230454.54545454544</v>
      </c>
      <c r="K174" s="40">
        <f t="shared" si="127"/>
        <v>288068.18181818182</v>
      </c>
      <c r="L174" s="705">
        <f t="shared" si="128"/>
        <v>230454.54545454544</v>
      </c>
      <c r="M174" s="773">
        <f t="shared" si="129"/>
        <v>209504.13223140492</v>
      </c>
      <c r="N174" s="760">
        <f t="shared" si="139"/>
        <v>211250</v>
      </c>
      <c r="O174" s="717">
        <f t="shared" si="140"/>
        <v>169000</v>
      </c>
      <c r="P174" s="718">
        <f t="shared" si="141"/>
        <v>153636.36363636362</v>
      </c>
      <c r="Q174" s="55">
        <f t="shared" si="133"/>
        <v>243750</v>
      </c>
      <c r="R174" s="774">
        <f t="shared" si="134"/>
        <v>195000</v>
      </c>
      <c r="S174" s="985">
        <f t="shared" si="135"/>
        <v>177272.72727272726</v>
      </c>
      <c r="T174" s="974">
        <f t="shared" si="136"/>
        <v>264062.5</v>
      </c>
      <c r="U174" s="975">
        <f t="shared" si="137"/>
        <v>211250</v>
      </c>
      <c r="V174" s="976">
        <f t="shared" si="138"/>
        <v>192045.45454545453</v>
      </c>
      <c r="W174" s="845">
        <f t="shared" si="142"/>
        <v>329550</v>
      </c>
      <c r="X174" s="846">
        <v>1.3</v>
      </c>
    </row>
    <row r="175" spans="1:24" x14ac:dyDescent="0.2">
      <c r="A175" s="146">
        <f t="shared" si="103"/>
        <v>166</v>
      </c>
      <c r="B175" s="897"/>
      <c r="C175" s="5"/>
      <c r="D175" s="875"/>
      <c r="E175" s="6">
        <v>10</v>
      </c>
      <c r="F175" s="6">
        <v>40</v>
      </c>
      <c r="G175" s="8" t="s">
        <v>8</v>
      </c>
      <c r="H175" s="38">
        <f t="shared" si="114"/>
        <v>325000</v>
      </c>
      <c r="I175" s="853">
        <v>260000</v>
      </c>
      <c r="J175" s="776">
        <f t="shared" si="115"/>
        <v>236363.63636363635</v>
      </c>
      <c r="K175" s="710">
        <f t="shared" si="127"/>
        <v>295454.54545454541</v>
      </c>
      <c r="L175" s="711">
        <f t="shared" si="128"/>
        <v>236363.63636363635</v>
      </c>
      <c r="M175" s="712">
        <f t="shared" si="129"/>
        <v>214876.03305785122</v>
      </c>
      <c r="N175" s="719">
        <f t="shared" ref="N175:N184" si="143">H175/1.5</f>
        <v>216666.66666666666</v>
      </c>
      <c r="O175" s="666">
        <f t="shared" ref="O175:O184" si="144">I175/1.5</f>
        <v>173333.33333333334</v>
      </c>
      <c r="P175" s="680">
        <f t="shared" ref="P175:P184" si="145">J175/1.5</f>
        <v>157575.75757575757</v>
      </c>
      <c r="Q175" s="777">
        <f t="shared" si="133"/>
        <v>250000</v>
      </c>
      <c r="R175" s="778">
        <f t="shared" si="134"/>
        <v>200000</v>
      </c>
      <c r="S175" s="986">
        <f t="shared" si="135"/>
        <v>181818.18181818179</v>
      </c>
      <c r="T175" s="977">
        <f t="shared" si="136"/>
        <v>270833.33333333337</v>
      </c>
      <c r="U175" s="973">
        <f t="shared" si="137"/>
        <v>216666.66666666669</v>
      </c>
      <c r="V175" s="978">
        <f t="shared" si="138"/>
        <v>196969.69696969696</v>
      </c>
      <c r="W175" s="845">
        <f t="shared" si="142"/>
        <v>338000</v>
      </c>
      <c r="X175" s="846">
        <v>1.3</v>
      </c>
    </row>
    <row r="176" spans="1:24" x14ac:dyDescent="0.2">
      <c r="A176" s="146">
        <f t="shared" si="103"/>
        <v>167</v>
      </c>
      <c r="B176" s="897"/>
      <c r="C176" s="5"/>
      <c r="D176" s="875"/>
      <c r="E176" s="6">
        <v>20</v>
      </c>
      <c r="F176" s="6">
        <v>20</v>
      </c>
      <c r="G176" s="8" t="s">
        <v>8</v>
      </c>
      <c r="H176" s="38">
        <f t="shared" si="114"/>
        <v>333125</v>
      </c>
      <c r="I176" s="853">
        <v>266500</v>
      </c>
      <c r="J176" s="776">
        <f t="shared" si="115"/>
        <v>242272.72727272726</v>
      </c>
      <c r="K176" s="710">
        <f t="shared" si="127"/>
        <v>302840.90909090906</v>
      </c>
      <c r="L176" s="711">
        <f t="shared" si="128"/>
        <v>242272.72727272726</v>
      </c>
      <c r="M176" s="712">
        <f t="shared" si="129"/>
        <v>220247.9338842975</v>
      </c>
      <c r="N176" s="719">
        <f t="shared" si="143"/>
        <v>222083.33333333334</v>
      </c>
      <c r="O176" s="666">
        <f t="shared" si="144"/>
        <v>177666.66666666666</v>
      </c>
      <c r="P176" s="680">
        <f t="shared" si="145"/>
        <v>161515.15151515152</v>
      </c>
      <c r="Q176" s="777">
        <f t="shared" si="133"/>
        <v>256250</v>
      </c>
      <c r="R176" s="778">
        <f t="shared" si="134"/>
        <v>205000</v>
      </c>
      <c r="S176" s="986">
        <f t="shared" si="135"/>
        <v>186363.63636363635</v>
      </c>
      <c r="T176" s="977">
        <f t="shared" si="136"/>
        <v>277604.16666666669</v>
      </c>
      <c r="U176" s="973">
        <f t="shared" si="137"/>
        <v>222083.33333333334</v>
      </c>
      <c r="V176" s="978">
        <f t="shared" si="138"/>
        <v>201893.93939393939</v>
      </c>
      <c r="W176" s="845">
        <f t="shared" si="142"/>
        <v>346450</v>
      </c>
      <c r="X176" s="846">
        <v>1.3</v>
      </c>
    </row>
    <row r="177" spans="1:24" x14ac:dyDescent="0.2">
      <c r="A177" s="146">
        <f t="shared" si="103"/>
        <v>168</v>
      </c>
      <c r="B177" s="897"/>
      <c r="C177" s="5"/>
      <c r="D177" s="875"/>
      <c r="E177" s="6">
        <v>20</v>
      </c>
      <c r="F177" s="6">
        <v>40</v>
      </c>
      <c r="G177" s="8" t="s">
        <v>8</v>
      </c>
      <c r="H177" s="38">
        <f t="shared" si="114"/>
        <v>341250</v>
      </c>
      <c r="I177" s="853">
        <v>273000</v>
      </c>
      <c r="J177" s="776">
        <f t="shared" si="115"/>
        <v>248181.81818181815</v>
      </c>
      <c r="K177" s="710">
        <f t="shared" si="127"/>
        <v>310227.27272727271</v>
      </c>
      <c r="L177" s="711">
        <f t="shared" si="128"/>
        <v>248181.81818181815</v>
      </c>
      <c r="M177" s="712">
        <f t="shared" si="129"/>
        <v>225619.83471074374</v>
      </c>
      <c r="N177" s="719">
        <f t="shared" si="143"/>
        <v>227500</v>
      </c>
      <c r="O177" s="666">
        <f t="shared" si="144"/>
        <v>182000</v>
      </c>
      <c r="P177" s="680">
        <f t="shared" si="145"/>
        <v>165454.54545454544</v>
      </c>
      <c r="Q177" s="777">
        <f t="shared" si="133"/>
        <v>262500</v>
      </c>
      <c r="R177" s="778">
        <f t="shared" si="134"/>
        <v>210000</v>
      </c>
      <c r="S177" s="986">
        <f t="shared" si="135"/>
        <v>190909.09090909088</v>
      </c>
      <c r="T177" s="977">
        <f t="shared" si="136"/>
        <v>284375</v>
      </c>
      <c r="U177" s="973">
        <f t="shared" si="137"/>
        <v>227500</v>
      </c>
      <c r="V177" s="978">
        <f t="shared" si="138"/>
        <v>206818.18181818179</v>
      </c>
      <c r="W177" s="845">
        <f t="shared" si="142"/>
        <v>354900</v>
      </c>
      <c r="X177" s="846">
        <v>1.3</v>
      </c>
    </row>
    <row r="178" spans="1:24" x14ac:dyDescent="0.2">
      <c r="A178" s="146">
        <f t="shared" si="103"/>
        <v>169</v>
      </c>
      <c r="B178" s="897"/>
      <c r="C178" s="5"/>
      <c r="D178" s="875"/>
      <c r="E178" s="6">
        <v>30</v>
      </c>
      <c r="F178" s="6">
        <v>30</v>
      </c>
      <c r="G178" s="8" t="s">
        <v>8</v>
      </c>
      <c r="H178" s="38">
        <f t="shared" si="114"/>
        <v>349375</v>
      </c>
      <c r="I178" s="853">
        <v>279500</v>
      </c>
      <c r="J178" s="776">
        <f t="shared" si="115"/>
        <v>254090.90909090906</v>
      </c>
      <c r="K178" s="710">
        <f t="shared" si="127"/>
        <v>317613.63636363635</v>
      </c>
      <c r="L178" s="711">
        <f t="shared" si="128"/>
        <v>254090.90909090906</v>
      </c>
      <c r="M178" s="712">
        <f t="shared" si="129"/>
        <v>230991.73553719005</v>
      </c>
      <c r="N178" s="719">
        <f t="shared" si="143"/>
        <v>232916.66666666666</v>
      </c>
      <c r="O178" s="666">
        <f t="shared" si="144"/>
        <v>186333.33333333334</v>
      </c>
      <c r="P178" s="680">
        <f t="shared" si="145"/>
        <v>169393.93939393936</v>
      </c>
      <c r="Q178" s="777">
        <f t="shared" si="133"/>
        <v>268750</v>
      </c>
      <c r="R178" s="778">
        <f t="shared" si="134"/>
        <v>215000</v>
      </c>
      <c r="S178" s="986">
        <f t="shared" si="135"/>
        <v>195454.54545454541</v>
      </c>
      <c r="T178" s="977">
        <f t="shared" si="136"/>
        <v>291145.83333333337</v>
      </c>
      <c r="U178" s="973">
        <f t="shared" si="137"/>
        <v>232916.66666666669</v>
      </c>
      <c r="V178" s="978">
        <f t="shared" si="138"/>
        <v>211742.42424242423</v>
      </c>
      <c r="W178" s="845">
        <f t="shared" si="142"/>
        <v>363350</v>
      </c>
      <c r="X178" s="846">
        <v>1.3</v>
      </c>
    </row>
    <row r="179" spans="1:24" x14ac:dyDescent="0.2">
      <c r="A179" s="146">
        <f t="shared" si="103"/>
        <v>170</v>
      </c>
      <c r="B179" s="897"/>
      <c r="C179" s="5"/>
      <c r="D179" s="875"/>
      <c r="E179" s="6">
        <v>30</v>
      </c>
      <c r="F179" s="6">
        <v>40</v>
      </c>
      <c r="G179" s="8" t="s">
        <v>8</v>
      </c>
      <c r="H179" s="38">
        <f t="shared" si="114"/>
        <v>357500</v>
      </c>
      <c r="I179" s="853">
        <v>286000</v>
      </c>
      <c r="J179" s="776">
        <f t="shared" si="115"/>
        <v>259999.99999999997</v>
      </c>
      <c r="K179" s="710">
        <f t="shared" si="127"/>
        <v>325000</v>
      </c>
      <c r="L179" s="711">
        <f t="shared" si="128"/>
        <v>259999.99999999997</v>
      </c>
      <c r="M179" s="712">
        <f t="shared" si="129"/>
        <v>236363.63636363632</v>
      </c>
      <c r="N179" s="719">
        <f t="shared" si="143"/>
        <v>238333.33333333334</v>
      </c>
      <c r="O179" s="666">
        <f t="shared" si="144"/>
        <v>190666.66666666666</v>
      </c>
      <c r="P179" s="680">
        <f t="shared" si="145"/>
        <v>173333.33333333331</v>
      </c>
      <c r="Q179" s="777">
        <f t="shared" si="133"/>
        <v>275000</v>
      </c>
      <c r="R179" s="778">
        <f t="shared" si="134"/>
        <v>220000</v>
      </c>
      <c r="S179" s="986">
        <f t="shared" si="135"/>
        <v>199999.99999999997</v>
      </c>
      <c r="T179" s="977">
        <f t="shared" si="136"/>
        <v>297916.66666666669</v>
      </c>
      <c r="U179" s="973">
        <f t="shared" si="137"/>
        <v>238333.33333333334</v>
      </c>
      <c r="V179" s="978">
        <f t="shared" si="138"/>
        <v>216666.66666666666</v>
      </c>
      <c r="W179" s="845">
        <f t="shared" si="142"/>
        <v>371800</v>
      </c>
      <c r="X179" s="846">
        <v>1.3</v>
      </c>
    </row>
    <row r="180" spans="1:24" x14ac:dyDescent="0.2">
      <c r="A180" s="146">
        <f t="shared" si="103"/>
        <v>171</v>
      </c>
      <c r="B180" s="897"/>
      <c r="C180" s="5"/>
      <c r="D180" s="875"/>
      <c r="E180" s="6">
        <v>30</v>
      </c>
      <c r="F180" s="6">
        <v>60</v>
      </c>
      <c r="G180" s="8" t="s">
        <v>8</v>
      </c>
      <c r="H180" s="38">
        <f t="shared" si="114"/>
        <v>365625</v>
      </c>
      <c r="I180" s="853">
        <v>292500</v>
      </c>
      <c r="J180" s="776">
        <f t="shared" si="115"/>
        <v>265909.09090909088</v>
      </c>
      <c r="K180" s="710">
        <f t="shared" si="127"/>
        <v>332386.36363636359</v>
      </c>
      <c r="L180" s="711">
        <f t="shared" si="128"/>
        <v>265909.09090909088</v>
      </c>
      <c r="M180" s="712">
        <f t="shared" si="129"/>
        <v>241735.5371900826</v>
      </c>
      <c r="N180" s="719">
        <f t="shared" si="143"/>
        <v>243750</v>
      </c>
      <c r="O180" s="666">
        <f t="shared" si="144"/>
        <v>195000</v>
      </c>
      <c r="P180" s="680">
        <f t="shared" si="145"/>
        <v>177272.72727272726</v>
      </c>
      <c r="Q180" s="777">
        <f t="shared" si="133"/>
        <v>281250</v>
      </c>
      <c r="R180" s="778">
        <f t="shared" si="134"/>
        <v>225000</v>
      </c>
      <c r="S180" s="986">
        <f t="shared" si="135"/>
        <v>204545.45454545453</v>
      </c>
      <c r="T180" s="977">
        <f t="shared" si="136"/>
        <v>304687.5</v>
      </c>
      <c r="U180" s="973">
        <f t="shared" si="137"/>
        <v>243750</v>
      </c>
      <c r="V180" s="978">
        <f t="shared" si="138"/>
        <v>221590.90909090909</v>
      </c>
      <c r="W180" s="845">
        <f t="shared" si="142"/>
        <v>380250</v>
      </c>
      <c r="X180" s="846">
        <v>1.3</v>
      </c>
    </row>
    <row r="181" spans="1:24" x14ac:dyDescent="0.2">
      <c r="A181" s="146">
        <f t="shared" si="103"/>
        <v>172</v>
      </c>
      <c r="B181" s="897"/>
      <c r="C181" s="5"/>
      <c r="D181" s="875"/>
      <c r="E181" s="6">
        <v>40</v>
      </c>
      <c r="F181" s="6">
        <v>40</v>
      </c>
      <c r="G181" s="8" t="s">
        <v>8</v>
      </c>
      <c r="H181" s="38">
        <f t="shared" si="114"/>
        <v>373750</v>
      </c>
      <c r="I181" s="853">
        <v>299000</v>
      </c>
      <c r="J181" s="776">
        <f t="shared" si="115"/>
        <v>271818.18181818182</v>
      </c>
      <c r="K181" s="710">
        <f t="shared" si="127"/>
        <v>339772.72727272724</v>
      </c>
      <c r="L181" s="711">
        <f t="shared" si="128"/>
        <v>271818.18181818182</v>
      </c>
      <c r="M181" s="712">
        <f t="shared" si="129"/>
        <v>247107.4380165289</v>
      </c>
      <c r="N181" s="719">
        <f t="shared" si="143"/>
        <v>249166.66666666666</v>
      </c>
      <c r="O181" s="666">
        <f t="shared" si="144"/>
        <v>199333.33333333334</v>
      </c>
      <c r="P181" s="680">
        <f t="shared" si="145"/>
        <v>181212.12121212122</v>
      </c>
      <c r="Q181" s="777">
        <f t="shared" si="133"/>
        <v>287500</v>
      </c>
      <c r="R181" s="778">
        <f t="shared" si="134"/>
        <v>230000</v>
      </c>
      <c r="S181" s="986">
        <f t="shared" si="135"/>
        <v>209090.90909090909</v>
      </c>
      <c r="T181" s="977">
        <f t="shared" si="136"/>
        <v>311458.33333333337</v>
      </c>
      <c r="U181" s="973">
        <f t="shared" si="137"/>
        <v>249166.66666666669</v>
      </c>
      <c r="V181" s="978">
        <f t="shared" si="138"/>
        <v>226515.15151515152</v>
      </c>
      <c r="W181" s="845">
        <f t="shared" si="142"/>
        <v>388700</v>
      </c>
      <c r="X181" s="846">
        <v>1.3</v>
      </c>
    </row>
    <row r="182" spans="1:24" x14ac:dyDescent="0.2">
      <c r="A182" s="146">
        <f t="shared" si="103"/>
        <v>173</v>
      </c>
      <c r="B182" s="897"/>
      <c r="C182" s="5"/>
      <c r="D182" s="875"/>
      <c r="E182" s="6">
        <v>40</v>
      </c>
      <c r="F182" s="6">
        <v>60</v>
      </c>
      <c r="G182" s="8" t="s">
        <v>8</v>
      </c>
      <c r="H182" s="38">
        <f t="shared" si="114"/>
        <v>381875</v>
      </c>
      <c r="I182" s="853">
        <v>305500</v>
      </c>
      <c r="J182" s="776">
        <f t="shared" si="115"/>
        <v>277727.27272727271</v>
      </c>
      <c r="K182" s="710">
        <f t="shared" si="127"/>
        <v>347159.09090909088</v>
      </c>
      <c r="L182" s="711">
        <f t="shared" si="128"/>
        <v>277727.27272727271</v>
      </c>
      <c r="M182" s="712">
        <f t="shared" si="129"/>
        <v>252479.33884297518</v>
      </c>
      <c r="N182" s="719">
        <f t="shared" si="143"/>
        <v>254583.33333333334</v>
      </c>
      <c r="O182" s="666">
        <f t="shared" si="144"/>
        <v>203666.66666666666</v>
      </c>
      <c r="P182" s="680">
        <f t="shared" si="145"/>
        <v>185151.51515151514</v>
      </c>
      <c r="Q182" s="777">
        <f t="shared" si="133"/>
        <v>293750</v>
      </c>
      <c r="R182" s="778">
        <f t="shared" si="134"/>
        <v>235000</v>
      </c>
      <c r="S182" s="986">
        <f t="shared" si="135"/>
        <v>213636.36363636362</v>
      </c>
      <c r="T182" s="977">
        <f t="shared" si="136"/>
        <v>318229.16666666669</v>
      </c>
      <c r="U182" s="973">
        <f t="shared" si="137"/>
        <v>254583.33333333334</v>
      </c>
      <c r="V182" s="978">
        <f t="shared" si="138"/>
        <v>231439.39393939392</v>
      </c>
      <c r="W182" s="845">
        <f t="shared" si="142"/>
        <v>397150</v>
      </c>
      <c r="X182" s="846">
        <v>1.3</v>
      </c>
    </row>
    <row r="183" spans="1:24" ht="17" thickBot="1" x14ac:dyDescent="0.25">
      <c r="A183" s="146">
        <f t="shared" si="103"/>
        <v>174</v>
      </c>
      <c r="B183" s="898"/>
      <c r="C183" s="11"/>
      <c r="D183" s="876"/>
      <c r="E183" s="24">
        <v>40</v>
      </c>
      <c r="F183" s="24">
        <v>80</v>
      </c>
      <c r="G183" s="25" t="s">
        <v>8</v>
      </c>
      <c r="H183" s="749">
        <f t="shared" si="114"/>
        <v>390000</v>
      </c>
      <c r="I183" s="854">
        <v>312000</v>
      </c>
      <c r="J183" s="780">
        <f t="shared" si="115"/>
        <v>283636.36363636359</v>
      </c>
      <c r="K183" s="702">
        <f t="shared" si="127"/>
        <v>354545.45454545453</v>
      </c>
      <c r="L183" s="703">
        <f t="shared" si="128"/>
        <v>283636.36363636359</v>
      </c>
      <c r="M183" s="704">
        <f t="shared" si="129"/>
        <v>257851.23966942143</v>
      </c>
      <c r="N183" s="720">
        <f t="shared" si="143"/>
        <v>260000</v>
      </c>
      <c r="O183" s="721">
        <f t="shared" si="144"/>
        <v>208000</v>
      </c>
      <c r="P183" s="722">
        <f t="shared" si="145"/>
        <v>189090.90909090906</v>
      </c>
      <c r="Q183" s="781">
        <f t="shared" si="133"/>
        <v>300000</v>
      </c>
      <c r="R183" s="782">
        <f t="shared" si="134"/>
        <v>240000</v>
      </c>
      <c r="S183" s="987">
        <f t="shared" si="135"/>
        <v>218181.81818181815</v>
      </c>
      <c r="T183" s="979">
        <f t="shared" si="136"/>
        <v>325000</v>
      </c>
      <c r="U183" s="980">
        <f t="shared" si="137"/>
        <v>260000</v>
      </c>
      <c r="V183" s="981">
        <f t="shared" si="138"/>
        <v>236363.63636363632</v>
      </c>
      <c r="W183" s="845">
        <f t="shared" si="142"/>
        <v>405600</v>
      </c>
      <c r="X183" s="846">
        <v>1.3</v>
      </c>
    </row>
    <row r="184" spans="1:24" x14ac:dyDescent="0.2">
      <c r="A184" s="146">
        <f t="shared" si="103"/>
        <v>175</v>
      </c>
      <c r="B184" s="896" t="s">
        <v>20</v>
      </c>
      <c r="C184" s="21"/>
      <c r="D184" s="877"/>
      <c r="E184" s="22">
        <v>10</v>
      </c>
      <c r="F184" s="22">
        <v>20</v>
      </c>
      <c r="G184" s="23" t="s">
        <v>8</v>
      </c>
      <c r="H184" s="38">
        <f t="shared" si="114"/>
        <v>381875</v>
      </c>
      <c r="I184" s="855">
        <v>305500</v>
      </c>
      <c r="J184" s="770">
        <f t="shared" si="115"/>
        <v>277727.27272727271</v>
      </c>
      <c r="K184" s="662">
        <f t="shared" ref="K184:K193" si="146">H184/1.1</f>
        <v>347159.09090909088</v>
      </c>
      <c r="L184" s="663">
        <f t="shared" ref="L184:L193" si="147">I184/1.1</f>
        <v>277727.27272727271</v>
      </c>
      <c r="M184" s="679">
        <f t="shared" ref="M184:M193" si="148">J184/1.1</f>
        <v>252479.33884297518</v>
      </c>
      <c r="N184" s="719">
        <f t="shared" si="143"/>
        <v>254583.33333333334</v>
      </c>
      <c r="O184" s="666">
        <f t="shared" si="144"/>
        <v>203666.66666666666</v>
      </c>
      <c r="P184" s="680">
        <f t="shared" si="145"/>
        <v>185151.51515151514</v>
      </c>
      <c r="Q184" s="771">
        <f t="shared" ref="Q184:Q193" si="149">H184/1.3</f>
        <v>293750</v>
      </c>
      <c r="R184" s="681">
        <f t="shared" ref="R184:R193" si="150">I184/1.3</f>
        <v>235000</v>
      </c>
      <c r="S184" s="988">
        <f t="shared" ref="S184:S193" si="151">J184/1.3</f>
        <v>213636.36363636362</v>
      </c>
      <c r="T184" s="974">
        <f t="shared" si="136"/>
        <v>318229.16666666669</v>
      </c>
      <c r="U184" s="975">
        <f t="shared" si="137"/>
        <v>254583.33333333334</v>
      </c>
      <c r="V184" s="976">
        <f t="shared" si="138"/>
        <v>231439.39393939392</v>
      </c>
      <c r="W184" s="845">
        <f t="shared" si="142"/>
        <v>397150</v>
      </c>
      <c r="X184" s="846">
        <v>1.3</v>
      </c>
    </row>
    <row r="185" spans="1:24" x14ac:dyDescent="0.2">
      <c r="A185" s="146">
        <f t="shared" si="103"/>
        <v>176</v>
      </c>
      <c r="B185" s="897"/>
      <c r="C185" s="5"/>
      <c r="D185" s="875"/>
      <c r="E185" s="6">
        <v>10</v>
      </c>
      <c r="F185" s="6">
        <v>40</v>
      </c>
      <c r="G185" s="8" t="s">
        <v>8</v>
      </c>
      <c r="H185" s="38">
        <f t="shared" si="114"/>
        <v>390000</v>
      </c>
      <c r="I185" s="856">
        <v>312000</v>
      </c>
      <c r="J185" s="59">
        <f t="shared" si="115"/>
        <v>283636.36363636359</v>
      </c>
      <c r="K185" s="41">
        <f t="shared" si="146"/>
        <v>354545.45454545453</v>
      </c>
      <c r="L185" s="42">
        <f t="shared" si="147"/>
        <v>283636.36363636359</v>
      </c>
      <c r="M185" s="47">
        <f t="shared" si="148"/>
        <v>257851.23966942143</v>
      </c>
      <c r="N185" s="719">
        <f t="shared" ref="N185:N194" si="152">H185/1.5</f>
        <v>260000</v>
      </c>
      <c r="O185" s="666">
        <f t="shared" ref="O185:O194" si="153">I185/1.5</f>
        <v>208000</v>
      </c>
      <c r="P185" s="680">
        <f t="shared" ref="P185:P194" si="154">J185/1.5</f>
        <v>189090.90909090906</v>
      </c>
      <c r="Q185" s="56">
        <f t="shared" si="149"/>
        <v>300000</v>
      </c>
      <c r="R185" s="57">
        <f t="shared" si="150"/>
        <v>240000</v>
      </c>
      <c r="S185" s="986">
        <f t="shared" si="151"/>
        <v>218181.81818181815</v>
      </c>
      <c r="T185" s="977">
        <f t="shared" si="136"/>
        <v>325000</v>
      </c>
      <c r="U185" s="973">
        <f t="shared" si="137"/>
        <v>260000</v>
      </c>
      <c r="V185" s="978">
        <f t="shared" si="138"/>
        <v>236363.63636363632</v>
      </c>
      <c r="W185" s="845">
        <f t="shared" si="142"/>
        <v>405600</v>
      </c>
      <c r="X185" s="846">
        <v>1.3</v>
      </c>
    </row>
    <row r="186" spans="1:24" x14ac:dyDescent="0.2">
      <c r="A186" s="146">
        <f t="shared" si="103"/>
        <v>177</v>
      </c>
      <c r="B186" s="897"/>
      <c r="C186" s="5"/>
      <c r="D186" s="875"/>
      <c r="E186" s="6">
        <v>20</v>
      </c>
      <c r="F186" s="6">
        <v>20</v>
      </c>
      <c r="G186" s="8" t="s">
        <v>8</v>
      </c>
      <c r="H186" s="38">
        <f t="shared" ref="H186:H203" si="155">I186*1.25</f>
        <v>398125</v>
      </c>
      <c r="I186" s="856">
        <v>318500</v>
      </c>
      <c r="J186" s="59">
        <f t="shared" si="115"/>
        <v>289545.45454545453</v>
      </c>
      <c r="K186" s="41">
        <f t="shared" si="146"/>
        <v>361931.81818181818</v>
      </c>
      <c r="L186" s="42">
        <f t="shared" si="147"/>
        <v>289545.45454545453</v>
      </c>
      <c r="M186" s="47">
        <f t="shared" si="148"/>
        <v>263223.14049586776</v>
      </c>
      <c r="N186" s="719">
        <f t="shared" si="152"/>
        <v>265416.66666666669</v>
      </c>
      <c r="O186" s="666">
        <f t="shared" si="153"/>
        <v>212333.33333333334</v>
      </c>
      <c r="P186" s="680">
        <f t="shared" si="154"/>
        <v>193030.30303030301</v>
      </c>
      <c r="Q186" s="56">
        <f t="shared" si="149"/>
        <v>306250</v>
      </c>
      <c r="R186" s="57">
        <f t="shared" si="150"/>
        <v>245000</v>
      </c>
      <c r="S186" s="986">
        <f t="shared" si="151"/>
        <v>222727.27272727271</v>
      </c>
      <c r="T186" s="977">
        <f t="shared" si="136"/>
        <v>331770.83333333337</v>
      </c>
      <c r="U186" s="973">
        <f t="shared" si="137"/>
        <v>265416.66666666669</v>
      </c>
      <c r="V186" s="978">
        <f t="shared" si="138"/>
        <v>241287.87878787878</v>
      </c>
      <c r="W186" s="845">
        <f t="shared" si="142"/>
        <v>414050</v>
      </c>
      <c r="X186" s="846">
        <v>1.3</v>
      </c>
    </row>
    <row r="187" spans="1:24" x14ac:dyDescent="0.2">
      <c r="A187" s="146">
        <f t="shared" si="103"/>
        <v>178</v>
      </c>
      <c r="B187" s="897"/>
      <c r="C187" s="5"/>
      <c r="D187" s="875"/>
      <c r="E187" s="6">
        <v>20</v>
      </c>
      <c r="F187" s="6">
        <v>40</v>
      </c>
      <c r="G187" s="8" t="s">
        <v>8</v>
      </c>
      <c r="H187" s="38">
        <f t="shared" si="155"/>
        <v>406250</v>
      </c>
      <c r="I187" s="856">
        <v>325000</v>
      </c>
      <c r="J187" s="59">
        <f t="shared" si="115"/>
        <v>295454.54545454541</v>
      </c>
      <c r="K187" s="41">
        <f t="shared" si="146"/>
        <v>369318.18181818177</v>
      </c>
      <c r="L187" s="42">
        <f t="shared" si="147"/>
        <v>295454.54545454541</v>
      </c>
      <c r="M187" s="47">
        <f t="shared" si="148"/>
        <v>268595.04132231401</v>
      </c>
      <c r="N187" s="719">
        <f t="shared" si="152"/>
        <v>270833.33333333331</v>
      </c>
      <c r="O187" s="666">
        <f t="shared" si="153"/>
        <v>216666.66666666666</v>
      </c>
      <c r="P187" s="680">
        <f t="shared" si="154"/>
        <v>196969.69696969693</v>
      </c>
      <c r="Q187" s="56">
        <f t="shared" si="149"/>
        <v>312500</v>
      </c>
      <c r="R187" s="57">
        <f t="shared" si="150"/>
        <v>250000</v>
      </c>
      <c r="S187" s="986">
        <f t="shared" si="151"/>
        <v>227272.72727272724</v>
      </c>
      <c r="T187" s="977">
        <f t="shared" si="136"/>
        <v>338541.66666666669</v>
      </c>
      <c r="U187" s="973">
        <f t="shared" si="137"/>
        <v>270833.33333333337</v>
      </c>
      <c r="V187" s="978">
        <f t="shared" si="138"/>
        <v>246212.12121212119</v>
      </c>
      <c r="W187" s="845">
        <f t="shared" si="142"/>
        <v>422500</v>
      </c>
      <c r="X187" s="846">
        <v>1.3</v>
      </c>
    </row>
    <row r="188" spans="1:24" x14ac:dyDescent="0.2">
      <c r="A188" s="146">
        <f t="shared" si="103"/>
        <v>179</v>
      </c>
      <c r="B188" s="897"/>
      <c r="C188" s="5"/>
      <c r="D188" s="875"/>
      <c r="E188" s="6">
        <v>30</v>
      </c>
      <c r="F188" s="6">
        <v>30</v>
      </c>
      <c r="G188" s="8" t="s">
        <v>8</v>
      </c>
      <c r="H188" s="38">
        <f t="shared" si="155"/>
        <v>414375</v>
      </c>
      <c r="I188" s="856">
        <v>331500</v>
      </c>
      <c r="J188" s="59">
        <f t="shared" si="115"/>
        <v>301363.63636363635</v>
      </c>
      <c r="K188" s="41">
        <f t="shared" si="146"/>
        <v>376704.54545454541</v>
      </c>
      <c r="L188" s="42">
        <f t="shared" si="147"/>
        <v>301363.63636363635</v>
      </c>
      <c r="M188" s="47">
        <f t="shared" si="148"/>
        <v>273966.94214876031</v>
      </c>
      <c r="N188" s="719">
        <f t="shared" si="152"/>
        <v>276250</v>
      </c>
      <c r="O188" s="666">
        <f t="shared" si="153"/>
        <v>221000</v>
      </c>
      <c r="P188" s="680">
        <f t="shared" si="154"/>
        <v>200909.09090909091</v>
      </c>
      <c r="Q188" s="56">
        <f t="shared" si="149"/>
        <v>318750</v>
      </c>
      <c r="R188" s="57">
        <f t="shared" si="150"/>
        <v>255000</v>
      </c>
      <c r="S188" s="986">
        <f t="shared" si="151"/>
        <v>231818.18181818179</v>
      </c>
      <c r="T188" s="977">
        <f t="shared" si="136"/>
        <v>345312.5</v>
      </c>
      <c r="U188" s="973">
        <f t="shared" si="137"/>
        <v>276250</v>
      </c>
      <c r="V188" s="978">
        <f t="shared" si="138"/>
        <v>251136.36363636365</v>
      </c>
      <c r="W188" s="845">
        <f t="shared" si="142"/>
        <v>430950</v>
      </c>
      <c r="X188" s="846">
        <v>1.3</v>
      </c>
    </row>
    <row r="189" spans="1:24" x14ac:dyDescent="0.2">
      <c r="A189" s="146">
        <f t="shared" si="103"/>
        <v>180</v>
      </c>
      <c r="B189" s="897"/>
      <c r="C189" s="5"/>
      <c r="D189" s="875"/>
      <c r="E189" s="6">
        <v>30</v>
      </c>
      <c r="F189" s="6">
        <v>40</v>
      </c>
      <c r="G189" s="8" t="s">
        <v>8</v>
      </c>
      <c r="H189" s="38">
        <f t="shared" si="155"/>
        <v>422500</v>
      </c>
      <c r="I189" s="856">
        <v>338000</v>
      </c>
      <c r="J189" s="59">
        <f t="shared" si="115"/>
        <v>307272.72727272724</v>
      </c>
      <c r="K189" s="41">
        <f t="shared" si="146"/>
        <v>384090.90909090906</v>
      </c>
      <c r="L189" s="42">
        <f t="shared" si="147"/>
        <v>307272.72727272724</v>
      </c>
      <c r="M189" s="47">
        <f t="shared" si="148"/>
        <v>279338.84297520656</v>
      </c>
      <c r="N189" s="719">
        <f t="shared" si="152"/>
        <v>281666.66666666669</v>
      </c>
      <c r="O189" s="666">
        <f t="shared" si="153"/>
        <v>225333.33333333334</v>
      </c>
      <c r="P189" s="680">
        <f t="shared" si="154"/>
        <v>204848.48484848483</v>
      </c>
      <c r="Q189" s="56">
        <f t="shared" si="149"/>
        <v>325000</v>
      </c>
      <c r="R189" s="57">
        <f t="shared" si="150"/>
        <v>260000</v>
      </c>
      <c r="S189" s="986">
        <f t="shared" si="151"/>
        <v>236363.63636363632</v>
      </c>
      <c r="T189" s="977">
        <f t="shared" si="136"/>
        <v>352083.33333333337</v>
      </c>
      <c r="U189" s="973">
        <f t="shared" si="137"/>
        <v>281666.66666666669</v>
      </c>
      <c r="V189" s="978">
        <f t="shared" si="138"/>
        <v>256060.60606060605</v>
      </c>
      <c r="W189" s="845">
        <f t="shared" si="142"/>
        <v>439400</v>
      </c>
      <c r="X189" s="846">
        <v>1.3</v>
      </c>
    </row>
    <row r="190" spans="1:24" x14ac:dyDescent="0.2">
      <c r="A190" s="146">
        <f t="shared" si="103"/>
        <v>181</v>
      </c>
      <c r="B190" s="897"/>
      <c r="C190" s="5"/>
      <c r="D190" s="875"/>
      <c r="E190" s="6">
        <v>30</v>
      </c>
      <c r="F190" s="6">
        <v>60</v>
      </c>
      <c r="G190" s="8" t="s">
        <v>8</v>
      </c>
      <c r="H190" s="38">
        <f t="shared" si="155"/>
        <v>430625</v>
      </c>
      <c r="I190" s="856">
        <v>344500</v>
      </c>
      <c r="J190" s="59">
        <f t="shared" si="115"/>
        <v>313181.81818181818</v>
      </c>
      <c r="K190" s="41">
        <f t="shared" si="146"/>
        <v>391477.27272727271</v>
      </c>
      <c r="L190" s="42">
        <f t="shared" si="147"/>
        <v>313181.81818181818</v>
      </c>
      <c r="M190" s="47">
        <f t="shared" si="148"/>
        <v>284710.74380165286</v>
      </c>
      <c r="N190" s="719">
        <f t="shared" si="152"/>
        <v>287083.33333333331</v>
      </c>
      <c r="O190" s="666">
        <f t="shared" si="153"/>
        <v>229666.66666666666</v>
      </c>
      <c r="P190" s="680">
        <f t="shared" si="154"/>
        <v>208787.87878787878</v>
      </c>
      <c r="Q190" s="56">
        <f t="shared" si="149"/>
        <v>331250</v>
      </c>
      <c r="R190" s="57">
        <f t="shared" si="150"/>
        <v>265000</v>
      </c>
      <c r="S190" s="986">
        <f t="shared" si="151"/>
        <v>240909.09090909088</v>
      </c>
      <c r="T190" s="977">
        <f t="shared" si="136"/>
        <v>358854.16666666669</v>
      </c>
      <c r="U190" s="973">
        <f t="shared" si="137"/>
        <v>287083.33333333337</v>
      </c>
      <c r="V190" s="978">
        <f t="shared" si="138"/>
        <v>260984.84848484848</v>
      </c>
      <c r="W190" s="845">
        <f t="shared" si="142"/>
        <v>447850</v>
      </c>
      <c r="X190" s="846">
        <v>1.3</v>
      </c>
    </row>
    <row r="191" spans="1:24" x14ac:dyDescent="0.2">
      <c r="A191" s="146">
        <f t="shared" si="103"/>
        <v>182</v>
      </c>
      <c r="B191" s="897"/>
      <c r="C191" s="5"/>
      <c r="D191" s="875"/>
      <c r="E191" s="6">
        <v>40</v>
      </c>
      <c r="F191" s="6">
        <v>40</v>
      </c>
      <c r="G191" s="8" t="s">
        <v>8</v>
      </c>
      <c r="H191" s="38">
        <f t="shared" si="155"/>
        <v>438750</v>
      </c>
      <c r="I191" s="856">
        <v>351000</v>
      </c>
      <c r="J191" s="59">
        <f t="shared" si="115"/>
        <v>319090.90909090906</v>
      </c>
      <c r="K191" s="41">
        <f t="shared" si="146"/>
        <v>398863.63636363635</v>
      </c>
      <c r="L191" s="42">
        <f t="shared" si="147"/>
        <v>319090.90909090906</v>
      </c>
      <c r="M191" s="47">
        <f t="shared" si="148"/>
        <v>290082.64462809911</v>
      </c>
      <c r="N191" s="719">
        <f t="shared" si="152"/>
        <v>292500</v>
      </c>
      <c r="O191" s="666">
        <f t="shared" si="153"/>
        <v>234000</v>
      </c>
      <c r="P191" s="680">
        <f t="shared" si="154"/>
        <v>212727.27272727271</v>
      </c>
      <c r="Q191" s="56">
        <f t="shared" si="149"/>
        <v>337500</v>
      </c>
      <c r="R191" s="57">
        <f t="shared" si="150"/>
        <v>270000</v>
      </c>
      <c r="S191" s="986">
        <f t="shared" si="151"/>
        <v>245454.54545454541</v>
      </c>
      <c r="T191" s="977">
        <f t="shared" si="136"/>
        <v>365625</v>
      </c>
      <c r="U191" s="973">
        <f t="shared" si="137"/>
        <v>292500</v>
      </c>
      <c r="V191" s="978">
        <f t="shared" si="138"/>
        <v>265909.09090909088</v>
      </c>
      <c r="W191" s="845">
        <f t="shared" si="142"/>
        <v>456300</v>
      </c>
      <c r="X191" s="846">
        <v>1.3</v>
      </c>
    </row>
    <row r="192" spans="1:24" x14ac:dyDescent="0.2">
      <c r="A192" s="146">
        <f t="shared" si="103"/>
        <v>183</v>
      </c>
      <c r="B192" s="897"/>
      <c r="C192" s="5"/>
      <c r="D192" s="875"/>
      <c r="E192" s="6">
        <v>40</v>
      </c>
      <c r="F192" s="6">
        <v>60</v>
      </c>
      <c r="G192" s="8" t="s">
        <v>8</v>
      </c>
      <c r="H192" s="38">
        <f t="shared" si="155"/>
        <v>446875</v>
      </c>
      <c r="I192" s="856">
        <v>357500</v>
      </c>
      <c r="J192" s="59">
        <f t="shared" si="115"/>
        <v>325000</v>
      </c>
      <c r="K192" s="41">
        <f t="shared" si="146"/>
        <v>406249.99999999994</v>
      </c>
      <c r="L192" s="42">
        <f t="shared" si="147"/>
        <v>325000</v>
      </c>
      <c r="M192" s="47">
        <f t="shared" si="148"/>
        <v>295454.54545454541</v>
      </c>
      <c r="N192" s="719">
        <f t="shared" si="152"/>
        <v>297916.66666666669</v>
      </c>
      <c r="O192" s="666">
        <f t="shared" si="153"/>
        <v>238333.33333333334</v>
      </c>
      <c r="P192" s="680">
        <f t="shared" si="154"/>
        <v>216666.66666666666</v>
      </c>
      <c r="Q192" s="56">
        <f t="shared" si="149"/>
        <v>343750</v>
      </c>
      <c r="R192" s="57">
        <f t="shared" si="150"/>
        <v>275000</v>
      </c>
      <c r="S192" s="986">
        <f t="shared" si="151"/>
        <v>250000</v>
      </c>
      <c r="T192" s="977">
        <f t="shared" si="136"/>
        <v>372395.83333333337</v>
      </c>
      <c r="U192" s="973">
        <f t="shared" si="137"/>
        <v>297916.66666666669</v>
      </c>
      <c r="V192" s="978">
        <f t="shared" si="138"/>
        <v>270833.33333333337</v>
      </c>
      <c r="W192" s="845">
        <f t="shared" si="142"/>
        <v>464750</v>
      </c>
      <c r="X192" s="846">
        <v>1.3</v>
      </c>
    </row>
    <row r="193" spans="1:24" ht="17" thickBot="1" x14ac:dyDescent="0.25">
      <c r="A193" s="146">
        <f t="shared" si="103"/>
        <v>184</v>
      </c>
      <c r="B193" s="898"/>
      <c r="C193" s="11"/>
      <c r="D193" s="876"/>
      <c r="E193" s="24">
        <v>40</v>
      </c>
      <c r="F193" s="24">
        <v>80</v>
      </c>
      <c r="G193" s="25" t="s">
        <v>8</v>
      </c>
      <c r="H193" s="754">
        <f t="shared" si="155"/>
        <v>455000</v>
      </c>
      <c r="I193" s="857">
        <v>364000</v>
      </c>
      <c r="J193" s="784">
        <f t="shared" si="115"/>
        <v>330909.09090909088</v>
      </c>
      <c r="K193" s="707">
        <f t="shared" si="146"/>
        <v>413636.36363636359</v>
      </c>
      <c r="L193" s="708">
        <f t="shared" si="147"/>
        <v>330909.09090909088</v>
      </c>
      <c r="M193" s="709">
        <f t="shared" si="148"/>
        <v>300826.44628099166</v>
      </c>
      <c r="N193" s="733">
        <f t="shared" si="152"/>
        <v>303333.33333333331</v>
      </c>
      <c r="O193" s="716">
        <f t="shared" si="153"/>
        <v>242666.66666666666</v>
      </c>
      <c r="P193" s="734">
        <f t="shared" si="154"/>
        <v>220606.06060606058</v>
      </c>
      <c r="Q193" s="785">
        <f t="shared" si="149"/>
        <v>350000</v>
      </c>
      <c r="R193" s="786">
        <f t="shared" si="150"/>
        <v>280000</v>
      </c>
      <c r="S193" s="989">
        <f t="shared" si="151"/>
        <v>254545.45454545453</v>
      </c>
      <c r="T193" s="979">
        <f t="shared" si="136"/>
        <v>379166.66666666669</v>
      </c>
      <c r="U193" s="980">
        <f t="shared" si="137"/>
        <v>303333.33333333337</v>
      </c>
      <c r="V193" s="981">
        <f t="shared" si="138"/>
        <v>275757.57575757575</v>
      </c>
      <c r="W193" s="845">
        <f t="shared" si="142"/>
        <v>473200</v>
      </c>
      <c r="X193" s="846">
        <v>1.3</v>
      </c>
    </row>
    <row r="194" spans="1:24" x14ac:dyDescent="0.2">
      <c r="A194" s="146">
        <f t="shared" si="103"/>
        <v>185</v>
      </c>
      <c r="B194" s="896" t="s">
        <v>21</v>
      </c>
      <c r="C194" s="21"/>
      <c r="D194" s="877"/>
      <c r="E194" s="22">
        <v>10</v>
      </c>
      <c r="F194" s="22">
        <v>20</v>
      </c>
      <c r="G194" s="23" t="s">
        <v>8</v>
      </c>
      <c r="H194" s="34">
        <f t="shared" si="155"/>
        <v>260000</v>
      </c>
      <c r="I194" s="852">
        <v>208000</v>
      </c>
      <c r="J194" s="772">
        <f t="shared" si="115"/>
        <v>189090.90909090909</v>
      </c>
      <c r="K194" s="40">
        <f t="shared" ref="K194:K203" si="156">H194/1.1</f>
        <v>236363.63636363635</v>
      </c>
      <c r="L194" s="705">
        <f t="shared" ref="L194:L203" si="157">I194/1.1</f>
        <v>189090.90909090909</v>
      </c>
      <c r="M194" s="714">
        <f t="shared" ref="M194:M203" si="158">J194/1.1</f>
        <v>171900.82644628099</v>
      </c>
      <c r="N194" s="737">
        <f t="shared" si="152"/>
        <v>173333.33333333334</v>
      </c>
      <c r="O194" s="695">
        <f t="shared" si="153"/>
        <v>138666.66666666666</v>
      </c>
      <c r="P194" s="718">
        <f t="shared" si="154"/>
        <v>126060.60606060606</v>
      </c>
      <c r="Q194" s="788">
        <f t="shared" ref="Q194:Q203" si="159">H194/1.3</f>
        <v>200000</v>
      </c>
      <c r="R194" s="774">
        <f t="shared" ref="R194:R203" si="160">I194/1.3</f>
        <v>160000</v>
      </c>
      <c r="S194" s="985">
        <f t="shared" ref="S194:S203" si="161">J194/1.3</f>
        <v>145454.54545454544</v>
      </c>
      <c r="T194" s="974">
        <f t="shared" si="136"/>
        <v>216666.66666666669</v>
      </c>
      <c r="U194" s="975">
        <f t="shared" si="137"/>
        <v>173333.33333333334</v>
      </c>
      <c r="V194" s="976">
        <f t="shared" si="138"/>
        <v>157575.75757575757</v>
      </c>
      <c r="W194" s="845">
        <f t="shared" si="142"/>
        <v>270400</v>
      </c>
      <c r="X194" s="846">
        <v>1.3</v>
      </c>
    </row>
    <row r="195" spans="1:24" x14ac:dyDescent="0.2">
      <c r="A195" s="146">
        <f t="shared" si="103"/>
        <v>186</v>
      </c>
      <c r="B195" s="897"/>
      <c r="C195" s="5"/>
      <c r="D195" s="875"/>
      <c r="E195" s="6">
        <v>10</v>
      </c>
      <c r="F195" s="6">
        <v>40</v>
      </c>
      <c r="G195" s="8" t="s">
        <v>8</v>
      </c>
      <c r="H195" s="38">
        <f t="shared" si="155"/>
        <v>268125</v>
      </c>
      <c r="I195" s="853">
        <v>214500</v>
      </c>
      <c r="J195" s="776">
        <f t="shared" si="115"/>
        <v>194999.99999999997</v>
      </c>
      <c r="K195" s="710">
        <f t="shared" si="156"/>
        <v>243749.99999999997</v>
      </c>
      <c r="L195" s="711">
        <f t="shared" si="157"/>
        <v>194999.99999999997</v>
      </c>
      <c r="M195" s="742">
        <f t="shared" si="158"/>
        <v>177272.72727272724</v>
      </c>
      <c r="N195" s="743">
        <f t="shared" ref="N195:N203" si="162">H195/1.5</f>
        <v>178750</v>
      </c>
      <c r="O195" s="744">
        <f t="shared" ref="O195:O203" si="163">I195/1.5</f>
        <v>143000</v>
      </c>
      <c r="P195" s="745">
        <f t="shared" ref="P195:P203" si="164">J195/1.5</f>
        <v>129999.99999999999</v>
      </c>
      <c r="Q195" s="691">
        <f t="shared" si="159"/>
        <v>206250</v>
      </c>
      <c r="R195" s="778">
        <f t="shared" si="160"/>
        <v>165000</v>
      </c>
      <c r="S195" s="986">
        <f t="shared" si="161"/>
        <v>149999.99999999997</v>
      </c>
      <c r="T195" s="977">
        <f t="shared" si="136"/>
        <v>223437.5</v>
      </c>
      <c r="U195" s="973">
        <f t="shared" si="137"/>
        <v>178750</v>
      </c>
      <c r="V195" s="978">
        <f t="shared" si="138"/>
        <v>162499.99999999997</v>
      </c>
      <c r="W195" s="845">
        <f t="shared" si="142"/>
        <v>278850</v>
      </c>
      <c r="X195" s="846">
        <v>1.3</v>
      </c>
    </row>
    <row r="196" spans="1:24" x14ac:dyDescent="0.2">
      <c r="A196" s="146">
        <f t="shared" si="103"/>
        <v>187</v>
      </c>
      <c r="B196" s="897"/>
      <c r="C196" s="5"/>
      <c r="D196" s="875"/>
      <c r="E196" s="6">
        <v>20</v>
      </c>
      <c r="F196" s="6">
        <v>20</v>
      </c>
      <c r="G196" s="8" t="s">
        <v>8</v>
      </c>
      <c r="H196" s="38">
        <f t="shared" si="155"/>
        <v>276250</v>
      </c>
      <c r="I196" s="853">
        <v>221000</v>
      </c>
      <c r="J196" s="776">
        <f t="shared" si="115"/>
        <v>200909.09090909088</v>
      </c>
      <c r="K196" s="710">
        <f t="shared" si="156"/>
        <v>251136.36363636362</v>
      </c>
      <c r="L196" s="711">
        <f t="shared" si="157"/>
        <v>200909.09090909088</v>
      </c>
      <c r="M196" s="742">
        <f t="shared" si="158"/>
        <v>182644.62809917351</v>
      </c>
      <c r="N196" s="743">
        <f t="shared" si="162"/>
        <v>184166.66666666666</v>
      </c>
      <c r="O196" s="744">
        <f t="shared" si="163"/>
        <v>147333.33333333334</v>
      </c>
      <c r="P196" s="745">
        <f t="shared" si="164"/>
        <v>133939.39393939392</v>
      </c>
      <c r="Q196" s="691">
        <f t="shared" si="159"/>
        <v>212500</v>
      </c>
      <c r="R196" s="778">
        <f t="shared" si="160"/>
        <v>170000</v>
      </c>
      <c r="S196" s="986">
        <f t="shared" si="161"/>
        <v>154545.45454545453</v>
      </c>
      <c r="T196" s="977">
        <f t="shared" si="136"/>
        <v>230208.33333333334</v>
      </c>
      <c r="U196" s="973">
        <f t="shared" si="137"/>
        <v>184166.66666666669</v>
      </c>
      <c r="V196" s="978">
        <f t="shared" si="138"/>
        <v>167424.2424242424</v>
      </c>
      <c r="W196" s="845">
        <f t="shared" si="142"/>
        <v>287300</v>
      </c>
      <c r="X196" s="846">
        <v>1.3</v>
      </c>
    </row>
    <row r="197" spans="1:24" x14ac:dyDescent="0.2">
      <c r="A197" s="146">
        <f t="shared" si="103"/>
        <v>188</v>
      </c>
      <c r="B197" s="897"/>
      <c r="C197" s="5"/>
      <c r="D197" s="875"/>
      <c r="E197" s="6">
        <v>20</v>
      </c>
      <c r="F197" s="6">
        <v>40</v>
      </c>
      <c r="G197" s="8" t="s">
        <v>8</v>
      </c>
      <c r="H197" s="38">
        <f t="shared" si="155"/>
        <v>284375</v>
      </c>
      <c r="I197" s="853">
        <v>227500</v>
      </c>
      <c r="J197" s="776">
        <f t="shared" si="115"/>
        <v>206818.18181818179</v>
      </c>
      <c r="K197" s="710">
        <f t="shared" si="156"/>
        <v>258522.72727272726</v>
      </c>
      <c r="L197" s="711">
        <f t="shared" si="157"/>
        <v>206818.18181818179</v>
      </c>
      <c r="M197" s="742">
        <f t="shared" si="158"/>
        <v>188016.52892561979</v>
      </c>
      <c r="N197" s="743">
        <f t="shared" si="162"/>
        <v>189583.33333333334</v>
      </c>
      <c r="O197" s="744">
        <f t="shared" si="163"/>
        <v>151666.66666666666</v>
      </c>
      <c r="P197" s="745">
        <f t="shared" si="164"/>
        <v>137878.78787878787</v>
      </c>
      <c r="Q197" s="691">
        <f t="shared" si="159"/>
        <v>218750</v>
      </c>
      <c r="R197" s="778">
        <f t="shared" si="160"/>
        <v>175000</v>
      </c>
      <c r="S197" s="986">
        <f t="shared" si="161"/>
        <v>159090.90909090906</v>
      </c>
      <c r="T197" s="977">
        <f t="shared" si="136"/>
        <v>236979.16666666669</v>
      </c>
      <c r="U197" s="973">
        <f t="shared" si="137"/>
        <v>189583.33333333334</v>
      </c>
      <c r="V197" s="978">
        <f t="shared" si="138"/>
        <v>172348.48484848483</v>
      </c>
      <c r="W197" s="845">
        <f t="shared" si="142"/>
        <v>295750</v>
      </c>
      <c r="X197" s="846">
        <v>1.3</v>
      </c>
    </row>
    <row r="198" spans="1:24" x14ac:dyDescent="0.2">
      <c r="A198" s="146">
        <f t="shared" si="103"/>
        <v>189</v>
      </c>
      <c r="B198" s="897"/>
      <c r="C198" s="5"/>
      <c r="D198" s="875"/>
      <c r="E198" s="6">
        <v>30</v>
      </c>
      <c r="F198" s="6">
        <v>30</v>
      </c>
      <c r="G198" s="8" t="s">
        <v>8</v>
      </c>
      <c r="H198" s="38">
        <f t="shared" si="155"/>
        <v>292500</v>
      </c>
      <c r="I198" s="853">
        <v>234000</v>
      </c>
      <c r="J198" s="776">
        <f t="shared" si="115"/>
        <v>212727.27272727271</v>
      </c>
      <c r="K198" s="710">
        <f t="shared" si="156"/>
        <v>265909.09090909088</v>
      </c>
      <c r="L198" s="711">
        <f t="shared" si="157"/>
        <v>212727.27272727271</v>
      </c>
      <c r="M198" s="742">
        <f t="shared" si="158"/>
        <v>193388.42975206609</v>
      </c>
      <c r="N198" s="743">
        <f t="shared" si="162"/>
        <v>195000</v>
      </c>
      <c r="O198" s="744">
        <f t="shared" si="163"/>
        <v>156000</v>
      </c>
      <c r="P198" s="745">
        <f t="shared" si="164"/>
        <v>141818.18181818179</v>
      </c>
      <c r="Q198" s="691">
        <f t="shared" si="159"/>
        <v>225000</v>
      </c>
      <c r="R198" s="778">
        <f t="shared" si="160"/>
        <v>180000</v>
      </c>
      <c r="S198" s="986">
        <f t="shared" si="161"/>
        <v>163636.36363636362</v>
      </c>
      <c r="T198" s="977">
        <f t="shared" si="136"/>
        <v>243750</v>
      </c>
      <c r="U198" s="973">
        <f t="shared" si="137"/>
        <v>195000</v>
      </c>
      <c r="V198" s="978">
        <f t="shared" si="138"/>
        <v>177272.72727272726</v>
      </c>
      <c r="W198" s="845">
        <f t="shared" si="142"/>
        <v>304200</v>
      </c>
      <c r="X198" s="846">
        <v>1.3</v>
      </c>
    </row>
    <row r="199" spans="1:24" x14ac:dyDescent="0.2">
      <c r="A199" s="146">
        <f t="shared" si="103"/>
        <v>190</v>
      </c>
      <c r="B199" s="897"/>
      <c r="C199" s="5"/>
      <c r="D199" s="875"/>
      <c r="E199" s="6">
        <v>30</v>
      </c>
      <c r="F199" s="6">
        <v>40</v>
      </c>
      <c r="G199" s="8" t="s">
        <v>8</v>
      </c>
      <c r="H199" s="38">
        <f t="shared" si="155"/>
        <v>300625</v>
      </c>
      <c r="I199" s="853">
        <v>240500</v>
      </c>
      <c r="J199" s="776">
        <f t="shared" si="115"/>
        <v>218636.36363636362</v>
      </c>
      <c r="K199" s="710">
        <f t="shared" si="156"/>
        <v>273295.45454545453</v>
      </c>
      <c r="L199" s="711">
        <f t="shared" si="157"/>
        <v>218636.36363636362</v>
      </c>
      <c r="M199" s="742">
        <f t="shared" si="158"/>
        <v>198760.33057851237</v>
      </c>
      <c r="N199" s="743">
        <f t="shared" si="162"/>
        <v>200416.66666666666</v>
      </c>
      <c r="O199" s="744">
        <f t="shared" si="163"/>
        <v>160333.33333333334</v>
      </c>
      <c r="P199" s="745">
        <f t="shared" si="164"/>
        <v>145757.57575757575</v>
      </c>
      <c r="Q199" s="691">
        <f t="shared" si="159"/>
        <v>231250</v>
      </c>
      <c r="R199" s="778">
        <f t="shared" si="160"/>
        <v>185000</v>
      </c>
      <c r="S199" s="986">
        <f t="shared" si="161"/>
        <v>168181.81818181815</v>
      </c>
      <c r="T199" s="977">
        <f t="shared" si="136"/>
        <v>250520.83333333334</v>
      </c>
      <c r="U199" s="973">
        <f t="shared" si="137"/>
        <v>200416.66666666669</v>
      </c>
      <c r="V199" s="978">
        <f t="shared" si="138"/>
        <v>182196.9696969697</v>
      </c>
      <c r="W199" s="845">
        <f t="shared" si="142"/>
        <v>312650</v>
      </c>
      <c r="X199" s="846">
        <v>1.3</v>
      </c>
    </row>
    <row r="200" spans="1:24" x14ac:dyDescent="0.2">
      <c r="A200" s="146">
        <f t="shared" ref="A200:A263" si="165">A199+1</f>
        <v>191</v>
      </c>
      <c r="B200" s="897"/>
      <c r="C200" s="5"/>
      <c r="D200" s="875"/>
      <c r="E200" s="6">
        <v>30</v>
      </c>
      <c r="F200" s="6">
        <v>60</v>
      </c>
      <c r="G200" s="8" t="s">
        <v>8</v>
      </c>
      <c r="H200" s="38">
        <f t="shared" si="155"/>
        <v>308750</v>
      </c>
      <c r="I200" s="853">
        <v>247000</v>
      </c>
      <c r="J200" s="776">
        <f t="shared" si="115"/>
        <v>224545.45454545453</v>
      </c>
      <c r="K200" s="710">
        <f t="shared" si="156"/>
        <v>280681.81818181818</v>
      </c>
      <c r="L200" s="711">
        <f t="shared" si="157"/>
        <v>224545.45454545453</v>
      </c>
      <c r="M200" s="742">
        <f t="shared" si="158"/>
        <v>204132.23140495864</v>
      </c>
      <c r="N200" s="743">
        <f t="shared" si="162"/>
        <v>205833.33333333334</v>
      </c>
      <c r="O200" s="744">
        <f t="shared" si="163"/>
        <v>164666.66666666666</v>
      </c>
      <c r="P200" s="745">
        <f t="shared" si="164"/>
        <v>149696.9696969697</v>
      </c>
      <c r="Q200" s="691">
        <f t="shared" si="159"/>
        <v>237500</v>
      </c>
      <c r="R200" s="778">
        <f t="shared" si="160"/>
        <v>190000</v>
      </c>
      <c r="S200" s="986">
        <f t="shared" si="161"/>
        <v>172727.27272727271</v>
      </c>
      <c r="T200" s="977">
        <f t="shared" si="136"/>
        <v>257291.66666666669</v>
      </c>
      <c r="U200" s="973">
        <f t="shared" si="137"/>
        <v>205833.33333333334</v>
      </c>
      <c r="V200" s="978">
        <f t="shared" si="138"/>
        <v>187121.21212121213</v>
      </c>
      <c r="W200" s="845">
        <f t="shared" si="142"/>
        <v>321100</v>
      </c>
      <c r="X200" s="846">
        <v>1.3</v>
      </c>
    </row>
    <row r="201" spans="1:24" x14ac:dyDescent="0.2">
      <c r="A201" s="146">
        <f t="shared" si="165"/>
        <v>192</v>
      </c>
      <c r="B201" s="897"/>
      <c r="C201" s="5"/>
      <c r="D201" s="875"/>
      <c r="E201" s="6">
        <v>40</v>
      </c>
      <c r="F201" s="6">
        <v>40</v>
      </c>
      <c r="G201" s="8" t="s">
        <v>8</v>
      </c>
      <c r="H201" s="38">
        <f t="shared" si="155"/>
        <v>316875</v>
      </c>
      <c r="I201" s="853">
        <v>253500</v>
      </c>
      <c r="J201" s="776">
        <f t="shared" si="115"/>
        <v>230454.54545454544</v>
      </c>
      <c r="K201" s="710">
        <f t="shared" si="156"/>
        <v>288068.18181818182</v>
      </c>
      <c r="L201" s="711">
        <f t="shared" si="157"/>
        <v>230454.54545454544</v>
      </c>
      <c r="M201" s="742">
        <f t="shared" si="158"/>
        <v>209504.13223140492</v>
      </c>
      <c r="N201" s="743">
        <f t="shared" si="162"/>
        <v>211250</v>
      </c>
      <c r="O201" s="744">
        <f t="shared" si="163"/>
        <v>169000</v>
      </c>
      <c r="P201" s="745">
        <f t="shared" si="164"/>
        <v>153636.36363636362</v>
      </c>
      <c r="Q201" s="691">
        <f t="shared" si="159"/>
        <v>243750</v>
      </c>
      <c r="R201" s="778">
        <f t="shared" si="160"/>
        <v>195000</v>
      </c>
      <c r="S201" s="986">
        <f t="shared" si="161"/>
        <v>177272.72727272726</v>
      </c>
      <c r="T201" s="977">
        <f t="shared" si="136"/>
        <v>264062.5</v>
      </c>
      <c r="U201" s="973">
        <f t="shared" si="137"/>
        <v>211250</v>
      </c>
      <c r="V201" s="978">
        <f t="shared" si="138"/>
        <v>192045.45454545453</v>
      </c>
      <c r="W201" s="845">
        <f t="shared" si="142"/>
        <v>329550</v>
      </c>
      <c r="X201" s="846">
        <v>1.3</v>
      </c>
    </row>
    <row r="202" spans="1:24" x14ac:dyDescent="0.2">
      <c r="A202" s="146">
        <f t="shared" si="165"/>
        <v>193</v>
      </c>
      <c r="B202" s="897"/>
      <c r="C202" s="5"/>
      <c r="D202" s="875"/>
      <c r="E202" s="6">
        <v>40</v>
      </c>
      <c r="F202" s="6">
        <v>60</v>
      </c>
      <c r="G202" s="8" t="s">
        <v>8</v>
      </c>
      <c r="H202" s="38">
        <f t="shared" si="155"/>
        <v>325000</v>
      </c>
      <c r="I202" s="853">
        <v>260000</v>
      </c>
      <c r="J202" s="776">
        <f t="shared" si="115"/>
        <v>236363.63636363635</v>
      </c>
      <c r="K202" s="710">
        <f t="shared" si="156"/>
        <v>295454.54545454541</v>
      </c>
      <c r="L202" s="711">
        <f t="shared" si="157"/>
        <v>236363.63636363635</v>
      </c>
      <c r="M202" s="742">
        <f t="shared" si="158"/>
        <v>214876.03305785122</v>
      </c>
      <c r="N202" s="743">
        <f t="shared" si="162"/>
        <v>216666.66666666666</v>
      </c>
      <c r="O202" s="744">
        <f t="shared" si="163"/>
        <v>173333.33333333334</v>
      </c>
      <c r="P202" s="745">
        <f t="shared" si="164"/>
        <v>157575.75757575757</v>
      </c>
      <c r="Q202" s="691">
        <f t="shared" si="159"/>
        <v>250000</v>
      </c>
      <c r="R202" s="778">
        <f t="shared" si="160"/>
        <v>200000</v>
      </c>
      <c r="S202" s="986">
        <f t="shared" si="161"/>
        <v>181818.18181818179</v>
      </c>
      <c r="T202" s="977">
        <f t="shared" si="136"/>
        <v>270833.33333333337</v>
      </c>
      <c r="U202" s="973">
        <f t="shared" si="137"/>
        <v>216666.66666666669</v>
      </c>
      <c r="V202" s="978">
        <f t="shared" si="138"/>
        <v>196969.69696969696</v>
      </c>
      <c r="W202" s="845">
        <f t="shared" si="142"/>
        <v>338000</v>
      </c>
      <c r="X202" s="846">
        <v>1.3</v>
      </c>
    </row>
    <row r="203" spans="1:24" ht="17" thickBot="1" x14ac:dyDescent="0.25">
      <c r="A203" s="146">
        <f t="shared" si="165"/>
        <v>194</v>
      </c>
      <c r="B203" s="898"/>
      <c r="C203" s="11"/>
      <c r="D203" s="876"/>
      <c r="E203" s="24">
        <v>40</v>
      </c>
      <c r="F203" s="24">
        <v>80</v>
      </c>
      <c r="G203" s="25" t="s">
        <v>8</v>
      </c>
      <c r="H203" s="749">
        <f t="shared" si="155"/>
        <v>333125</v>
      </c>
      <c r="I203" s="854">
        <v>266500</v>
      </c>
      <c r="J203" s="780">
        <f t="shared" si="115"/>
        <v>242272.72727272726</v>
      </c>
      <c r="K203" s="702">
        <f t="shared" si="156"/>
        <v>302840.90909090906</v>
      </c>
      <c r="L203" s="703">
        <f t="shared" si="157"/>
        <v>242272.72727272726</v>
      </c>
      <c r="M203" s="713">
        <f t="shared" si="158"/>
        <v>220247.9338842975</v>
      </c>
      <c r="N203" s="692">
        <f t="shared" si="162"/>
        <v>222083.33333333334</v>
      </c>
      <c r="O203" s="693">
        <f t="shared" si="163"/>
        <v>177666.66666666666</v>
      </c>
      <c r="P203" s="694">
        <f t="shared" si="164"/>
        <v>161515.15151515152</v>
      </c>
      <c r="Q203" s="688">
        <f t="shared" si="159"/>
        <v>256250</v>
      </c>
      <c r="R203" s="782">
        <f t="shared" si="160"/>
        <v>205000</v>
      </c>
      <c r="S203" s="987">
        <f t="shared" si="161"/>
        <v>186363.63636363635</v>
      </c>
      <c r="T203" s="979">
        <f t="shared" si="136"/>
        <v>277604.16666666669</v>
      </c>
      <c r="U203" s="980">
        <f t="shared" si="137"/>
        <v>222083.33333333334</v>
      </c>
      <c r="V203" s="981">
        <f t="shared" si="138"/>
        <v>201893.93939393939</v>
      </c>
      <c r="W203" s="845">
        <f t="shared" si="142"/>
        <v>346450</v>
      </c>
      <c r="X203" s="846">
        <v>1.3</v>
      </c>
    </row>
    <row r="204" spans="1:24" ht="17" thickBot="1" x14ac:dyDescent="0.25">
      <c r="A204" s="948" t="s">
        <v>90</v>
      </c>
      <c r="B204" s="949"/>
      <c r="C204" s="949"/>
      <c r="D204" s="949"/>
      <c r="E204" s="949"/>
      <c r="F204" s="949"/>
      <c r="G204" s="949"/>
      <c r="H204" s="949"/>
      <c r="I204" s="949"/>
      <c r="J204" s="949"/>
      <c r="K204" s="949"/>
      <c r="L204" s="949"/>
      <c r="M204" s="949"/>
      <c r="N204" s="949"/>
      <c r="O204" s="949"/>
      <c r="P204" s="949"/>
      <c r="Q204" s="949"/>
      <c r="R204" s="949"/>
      <c r="S204" s="949"/>
      <c r="T204" s="843"/>
      <c r="U204" s="843"/>
      <c r="V204" s="843"/>
    </row>
    <row r="205" spans="1:24" ht="16" customHeight="1" x14ac:dyDescent="0.2">
      <c r="A205" s="940" t="s">
        <v>23</v>
      </c>
      <c r="B205" s="941"/>
      <c r="C205" s="941"/>
      <c r="D205" s="941"/>
      <c r="E205" s="941"/>
      <c r="F205" s="941"/>
      <c r="G205" s="942"/>
      <c r="H205" s="878" t="s">
        <v>86</v>
      </c>
      <c r="I205" s="879"/>
      <c r="J205" s="880"/>
      <c r="K205" s="884" t="s">
        <v>87</v>
      </c>
      <c r="L205" s="885"/>
      <c r="M205" s="886"/>
      <c r="N205" s="900" t="s">
        <v>85</v>
      </c>
      <c r="O205" s="901"/>
      <c r="P205" s="902"/>
      <c r="Q205" s="903" t="s">
        <v>88</v>
      </c>
      <c r="R205" s="904"/>
      <c r="S205" s="905"/>
      <c r="T205" s="962" t="s">
        <v>92</v>
      </c>
      <c r="U205" s="963"/>
      <c r="V205" s="964"/>
    </row>
    <row r="206" spans="1:24" ht="20" customHeight="1" thickBot="1" x14ac:dyDescent="0.3">
      <c r="A206" s="943"/>
      <c r="B206" s="944"/>
      <c r="C206" s="944"/>
      <c r="D206" s="944"/>
      <c r="E206" s="944"/>
      <c r="F206" s="944"/>
      <c r="G206" s="945"/>
      <c r="H206" s="906" t="s">
        <v>9</v>
      </c>
      <c r="I206" s="907"/>
      <c r="J206" s="908"/>
      <c r="K206" s="909" t="s">
        <v>9</v>
      </c>
      <c r="L206" s="910"/>
      <c r="M206" s="911"/>
      <c r="N206" s="912" t="s">
        <v>9</v>
      </c>
      <c r="O206" s="913"/>
      <c r="P206" s="914"/>
      <c r="Q206" s="931" t="s">
        <v>9</v>
      </c>
      <c r="R206" s="932"/>
      <c r="S206" s="933"/>
      <c r="T206" s="965" t="s">
        <v>9</v>
      </c>
      <c r="U206" s="966"/>
      <c r="V206" s="967"/>
    </row>
    <row r="207" spans="1:24" ht="17" thickBot="1" x14ac:dyDescent="0.25">
      <c r="A207" s="683"/>
      <c r="B207" s="13" t="s">
        <v>1</v>
      </c>
      <c r="C207" s="14" t="s">
        <v>2</v>
      </c>
      <c r="D207" s="14" t="s">
        <v>3</v>
      </c>
      <c r="E207" s="15" t="s">
        <v>4</v>
      </c>
      <c r="F207" s="15" t="s">
        <v>5</v>
      </c>
      <c r="G207" s="16" t="s">
        <v>6</v>
      </c>
      <c r="H207" s="28" t="s">
        <v>10</v>
      </c>
      <c r="I207" s="29" t="s">
        <v>11</v>
      </c>
      <c r="J207" s="30" t="s">
        <v>12</v>
      </c>
      <c r="K207" s="28" t="s">
        <v>10</v>
      </c>
      <c r="L207" s="29" t="s">
        <v>11</v>
      </c>
      <c r="M207" s="686" t="s">
        <v>12</v>
      </c>
      <c r="N207" s="726" t="s">
        <v>10</v>
      </c>
      <c r="O207" s="727" t="s">
        <v>11</v>
      </c>
      <c r="P207" s="728" t="s">
        <v>12</v>
      </c>
      <c r="Q207" s="28" t="s">
        <v>10</v>
      </c>
      <c r="R207" s="29" t="s">
        <v>11</v>
      </c>
      <c r="S207" s="30" t="s">
        <v>12</v>
      </c>
      <c r="T207" s="726" t="s">
        <v>10</v>
      </c>
      <c r="U207" s="727" t="s">
        <v>11</v>
      </c>
      <c r="V207" s="728" t="s">
        <v>12</v>
      </c>
    </row>
    <row r="208" spans="1:24" x14ac:dyDescent="0.2">
      <c r="A208" s="674">
        <f>A203+1</f>
        <v>195</v>
      </c>
      <c r="B208" s="12" t="s">
        <v>14</v>
      </c>
      <c r="C208" s="675"/>
      <c r="D208" s="875"/>
      <c r="E208" s="658">
        <v>22</v>
      </c>
      <c r="F208" s="658">
        <v>300</v>
      </c>
      <c r="G208" s="659" t="s">
        <v>24</v>
      </c>
      <c r="H208" s="38">
        <f>I208*1.25</f>
        <v>187500</v>
      </c>
      <c r="I208" s="660">
        <v>150000</v>
      </c>
      <c r="J208" s="661">
        <f t="shared" ref="J208:J211" si="166">I208/1.1</f>
        <v>136363.63636363635</v>
      </c>
      <c r="K208" s="662">
        <f>H208/1.1</f>
        <v>170454.54545454544</v>
      </c>
      <c r="L208" s="663">
        <f t="shared" ref="L208" si="167">I208/1.1</f>
        <v>136363.63636363635</v>
      </c>
      <c r="M208" s="664">
        <f t="shared" ref="M208" si="168">J208/1.1</f>
        <v>123966.94214876031</v>
      </c>
      <c r="N208" s="730">
        <f>H208/1.5</f>
        <v>125000</v>
      </c>
      <c r="O208" s="695">
        <f t="shared" ref="O208:P208" si="169">I208/1.5</f>
        <v>100000</v>
      </c>
      <c r="P208" s="718">
        <f t="shared" si="169"/>
        <v>90909.090909090897</v>
      </c>
      <c r="Q208" s="723">
        <f t="shared" ref="Q208" si="170">H208/1.3</f>
        <v>144230.76923076922</v>
      </c>
      <c r="R208" s="668">
        <f t="shared" ref="R208" si="171">I208/1.3</f>
        <v>115384.61538461538</v>
      </c>
      <c r="S208" s="669">
        <f t="shared" ref="S208" si="172">J208/1.3</f>
        <v>104895.10489510489</v>
      </c>
      <c r="T208" s="974">
        <f t="shared" ref="T208" si="173">H208/1.2</f>
        <v>156250</v>
      </c>
      <c r="U208" s="975">
        <f t="shared" ref="U208" si="174">I208/1.2</f>
        <v>125000</v>
      </c>
      <c r="V208" s="976">
        <f t="shared" ref="V208" si="175">J208/1.2</f>
        <v>113636.36363636363</v>
      </c>
    </row>
    <row r="209" spans="1:22" x14ac:dyDescent="0.2">
      <c r="A209" s="146">
        <f t="shared" si="165"/>
        <v>196</v>
      </c>
      <c r="B209" s="9" t="s">
        <v>16</v>
      </c>
      <c r="C209" s="5"/>
      <c r="D209" s="875"/>
      <c r="E209" s="6">
        <v>22</v>
      </c>
      <c r="F209" s="6">
        <v>300</v>
      </c>
      <c r="G209" s="8" t="s">
        <v>24</v>
      </c>
      <c r="H209" s="38">
        <f>I209*1.25</f>
        <v>237500</v>
      </c>
      <c r="I209" s="851">
        <v>190000</v>
      </c>
      <c r="J209" s="35">
        <f t="shared" si="166"/>
        <v>172727.27272727271</v>
      </c>
      <c r="K209" s="41">
        <f t="shared" ref="K209:K211" si="176">H209/1.1</f>
        <v>215909.09090909088</v>
      </c>
      <c r="L209" s="42">
        <f t="shared" ref="L209:L211" si="177">I209/1.1</f>
        <v>172727.27272727271</v>
      </c>
      <c r="M209" s="43">
        <f t="shared" ref="M209:M211" si="178">J209/1.1</f>
        <v>157024.79338842971</v>
      </c>
      <c r="N209" s="731">
        <f t="shared" ref="N209:N211" si="179">H209/1.5</f>
        <v>158333.33333333334</v>
      </c>
      <c r="O209" s="729">
        <f t="shared" ref="O209:O211" si="180">I209/1.5</f>
        <v>126666.66666666667</v>
      </c>
      <c r="P209" s="732">
        <f t="shared" ref="P209:P211" si="181">J209/1.5</f>
        <v>115151.51515151514</v>
      </c>
      <c r="Q209" s="724">
        <f t="shared" ref="Q209:Q211" si="182">H209/1.3</f>
        <v>182692.30769230769</v>
      </c>
      <c r="R209" s="49">
        <f t="shared" ref="R209:R211" si="183">I209/1.3</f>
        <v>146153.84615384616</v>
      </c>
      <c r="S209" s="50">
        <f t="shared" ref="S209:S211" si="184">J209/1.3</f>
        <v>132867.13286713284</v>
      </c>
      <c r="T209" s="977">
        <f t="shared" ref="T209:T211" si="185">H209/1.2</f>
        <v>197916.66666666669</v>
      </c>
      <c r="U209" s="973">
        <f t="shared" ref="U209:U211" si="186">I209/1.2</f>
        <v>158333.33333333334</v>
      </c>
      <c r="V209" s="978">
        <f t="shared" ref="V209:V211" si="187">J209/1.2</f>
        <v>143939.39393939392</v>
      </c>
    </row>
    <row r="210" spans="1:22" x14ac:dyDescent="0.2">
      <c r="A210" s="146">
        <f t="shared" si="165"/>
        <v>197</v>
      </c>
      <c r="B210" s="9" t="s">
        <v>20</v>
      </c>
      <c r="C210" s="5"/>
      <c r="D210" s="875"/>
      <c r="E210" s="6">
        <v>22</v>
      </c>
      <c r="F210" s="6">
        <v>300</v>
      </c>
      <c r="G210" s="8" t="s">
        <v>24</v>
      </c>
      <c r="H210" s="38">
        <f>I210*1.25</f>
        <v>268750</v>
      </c>
      <c r="I210" s="851">
        <v>215000</v>
      </c>
      <c r="J210" s="35">
        <f t="shared" si="166"/>
        <v>195454.54545454544</v>
      </c>
      <c r="K210" s="41">
        <f t="shared" si="176"/>
        <v>244318.18181818179</v>
      </c>
      <c r="L210" s="42">
        <f t="shared" si="177"/>
        <v>195454.54545454544</v>
      </c>
      <c r="M210" s="43">
        <f t="shared" si="178"/>
        <v>177685.95041322312</v>
      </c>
      <c r="N210" s="731">
        <f t="shared" si="179"/>
        <v>179166.66666666666</v>
      </c>
      <c r="O210" s="729">
        <f t="shared" si="180"/>
        <v>143333.33333333334</v>
      </c>
      <c r="P210" s="732">
        <f t="shared" si="181"/>
        <v>130303.03030303029</v>
      </c>
      <c r="Q210" s="724">
        <f t="shared" si="182"/>
        <v>206730.76923076922</v>
      </c>
      <c r="R210" s="49">
        <f t="shared" si="183"/>
        <v>165384.61538461538</v>
      </c>
      <c r="S210" s="50">
        <f t="shared" si="184"/>
        <v>150349.65034965033</v>
      </c>
      <c r="T210" s="977">
        <f t="shared" si="185"/>
        <v>223958.33333333334</v>
      </c>
      <c r="U210" s="973">
        <f t="shared" si="186"/>
        <v>179166.66666666669</v>
      </c>
      <c r="V210" s="978">
        <f t="shared" si="187"/>
        <v>162878.78787878787</v>
      </c>
    </row>
    <row r="211" spans="1:22" ht="17" thickBot="1" x14ac:dyDescent="0.25">
      <c r="A211" s="146">
        <f t="shared" si="165"/>
        <v>198</v>
      </c>
      <c r="B211" s="10" t="s">
        <v>7</v>
      </c>
      <c r="C211" s="11"/>
      <c r="D211" s="876"/>
      <c r="E211" s="24">
        <v>22</v>
      </c>
      <c r="F211" s="24">
        <v>300</v>
      </c>
      <c r="G211" s="25" t="s">
        <v>24</v>
      </c>
      <c r="H211" s="38">
        <f>I211*1.25</f>
        <v>250000</v>
      </c>
      <c r="I211" s="858">
        <v>200000</v>
      </c>
      <c r="J211" s="37">
        <f t="shared" si="166"/>
        <v>181818.18181818179</v>
      </c>
      <c r="K211" s="44">
        <f t="shared" si="176"/>
        <v>227272.72727272726</v>
      </c>
      <c r="L211" s="45">
        <f t="shared" si="177"/>
        <v>181818.18181818179</v>
      </c>
      <c r="M211" s="46">
        <f t="shared" si="178"/>
        <v>165289.25619834708</v>
      </c>
      <c r="N211" s="692">
        <f t="shared" si="179"/>
        <v>166666.66666666666</v>
      </c>
      <c r="O211" s="693">
        <f t="shared" si="180"/>
        <v>133333.33333333334</v>
      </c>
      <c r="P211" s="694">
        <f t="shared" si="181"/>
        <v>121212.1212121212</v>
      </c>
      <c r="Q211" s="735">
        <f t="shared" si="182"/>
        <v>192307.69230769231</v>
      </c>
      <c r="R211" s="52">
        <f t="shared" si="183"/>
        <v>153846.15384615384</v>
      </c>
      <c r="S211" s="53">
        <f t="shared" si="184"/>
        <v>139860.13986013984</v>
      </c>
      <c r="T211" s="979">
        <f t="shared" si="185"/>
        <v>208333.33333333334</v>
      </c>
      <c r="U211" s="980">
        <f t="shared" si="186"/>
        <v>166666.66666666669</v>
      </c>
      <c r="V211" s="981">
        <f t="shared" si="187"/>
        <v>151515.15151515149</v>
      </c>
    </row>
    <row r="212" spans="1:22" ht="17" thickBot="1" x14ac:dyDescent="0.25">
      <c r="A212" s="948" t="s">
        <v>22</v>
      </c>
      <c r="B212" s="949"/>
      <c r="C212" s="949"/>
      <c r="D212" s="949"/>
      <c r="E212" s="949"/>
      <c r="F212" s="949"/>
      <c r="G212" s="949"/>
      <c r="H212" s="949"/>
      <c r="I212" s="949"/>
      <c r="J212" s="949"/>
      <c r="K212" s="949"/>
      <c r="L212" s="949"/>
      <c r="M212" s="949"/>
      <c r="N212" s="949"/>
      <c r="O212" s="949"/>
      <c r="P212" s="949"/>
      <c r="Q212" s="949"/>
      <c r="R212" s="949"/>
      <c r="S212" s="949"/>
      <c r="T212" s="843"/>
      <c r="U212" s="843"/>
      <c r="V212" s="843"/>
    </row>
    <row r="213" spans="1:22" ht="16" customHeight="1" x14ac:dyDescent="0.2">
      <c r="A213" s="940" t="s">
        <v>25</v>
      </c>
      <c r="B213" s="941"/>
      <c r="C213" s="941"/>
      <c r="D213" s="941"/>
      <c r="E213" s="941"/>
      <c r="F213" s="941"/>
      <c r="G213" s="942"/>
      <c r="H213" s="878" t="s">
        <v>86</v>
      </c>
      <c r="I213" s="879"/>
      <c r="J213" s="880"/>
      <c r="K213" s="884" t="s">
        <v>87</v>
      </c>
      <c r="L213" s="885"/>
      <c r="M213" s="886"/>
      <c r="N213" s="900" t="s">
        <v>85</v>
      </c>
      <c r="O213" s="901"/>
      <c r="P213" s="902"/>
      <c r="Q213" s="903" t="s">
        <v>88</v>
      </c>
      <c r="R213" s="904"/>
      <c r="S213" s="905"/>
      <c r="T213" s="962" t="s">
        <v>92</v>
      </c>
      <c r="U213" s="963"/>
      <c r="V213" s="964"/>
    </row>
    <row r="214" spans="1:22" ht="20" customHeight="1" thickBot="1" x14ac:dyDescent="0.3">
      <c r="A214" s="943"/>
      <c r="B214" s="944"/>
      <c r="C214" s="944"/>
      <c r="D214" s="944"/>
      <c r="E214" s="944"/>
      <c r="F214" s="944"/>
      <c r="G214" s="945"/>
      <c r="H214" s="906" t="s">
        <v>9</v>
      </c>
      <c r="I214" s="907"/>
      <c r="J214" s="907"/>
      <c r="K214" s="887" t="s">
        <v>9</v>
      </c>
      <c r="L214" s="888"/>
      <c r="M214" s="889"/>
      <c r="N214" s="893" t="s">
        <v>9</v>
      </c>
      <c r="O214" s="894"/>
      <c r="P214" s="895"/>
      <c r="Q214" s="867" t="s">
        <v>9</v>
      </c>
      <c r="R214" s="867"/>
      <c r="S214" s="926"/>
      <c r="T214" s="965" t="s">
        <v>9</v>
      </c>
      <c r="U214" s="966"/>
      <c r="V214" s="967"/>
    </row>
    <row r="215" spans="1:22" ht="17" thickBot="1" x14ac:dyDescent="0.25">
      <c r="A215" s="683"/>
      <c r="B215" s="13" t="s">
        <v>1</v>
      </c>
      <c r="C215" s="927" t="s">
        <v>2</v>
      </c>
      <c r="D215" s="928"/>
      <c r="E215" s="15" t="s">
        <v>4</v>
      </c>
      <c r="F215" s="15" t="s">
        <v>5</v>
      </c>
      <c r="G215" s="684" t="s">
        <v>6</v>
      </c>
      <c r="H215" s="685" t="s">
        <v>12</v>
      </c>
      <c r="I215" s="29" t="s">
        <v>27</v>
      </c>
      <c r="J215" s="686" t="s">
        <v>28</v>
      </c>
      <c r="K215" s="28" t="s">
        <v>12</v>
      </c>
      <c r="L215" s="29" t="s">
        <v>27</v>
      </c>
      <c r="M215" s="30" t="s">
        <v>28</v>
      </c>
      <c r="N215" s="28" t="s">
        <v>12</v>
      </c>
      <c r="O215" s="29" t="s">
        <v>27</v>
      </c>
      <c r="P215" s="30" t="s">
        <v>28</v>
      </c>
      <c r="Q215" s="685" t="s">
        <v>12</v>
      </c>
      <c r="R215" s="29" t="s">
        <v>27</v>
      </c>
      <c r="S215" s="30" t="s">
        <v>28</v>
      </c>
      <c r="T215" s="685" t="s">
        <v>12</v>
      </c>
      <c r="U215" s="29" t="s">
        <v>27</v>
      </c>
      <c r="V215" s="30" t="s">
        <v>28</v>
      </c>
    </row>
    <row r="216" spans="1:22" x14ac:dyDescent="0.2">
      <c r="A216" s="657">
        <f>A211+1</f>
        <v>199</v>
      </c>
      <c r="B216" s="12" t="s">
        <v>7</v>
      </c>
      <c r="C216" s="929" t="s">
        <v>33</v>
      </c>
      <c r="D216" s="929"/>
      <c r="E216" s="658">
        <v>20</v>
      </c>
      <c r="F216" s="658" t="s">
        <v>29</v>
      </c>
      <c r="G216" s="678" t="s">
        <v>30</v>
      </c>
      <c r="H216" s="38">
        <f t="shared" ref="H216:H247" si="188">I216*1.3</f>
        <v>338000</v>
      </c>
      <c r="I216" s="660">
        <v>260000</v>
      </c>
      <c r="J216" s="696">
        <f>I216/1.25</f>
        <v>208000</v>
      </c>
      <c r="K216" s="662">
        <f t="shared" ref="K216" si="189">H216/1.1</f>
        <v>307272.72727272724</v>
      </c>
      <c r="L216" s="664">
        <f t="shared" ref="L216" si="190">I216/1.1</f>
        <v>236363.63636363635</v>
      </c>
      <c r="M216" s="996">
        <f t="shared" ref="M216" si="191">J216/1.1</f>
        <v>189090.90909090909</v>
      </c>
      <c r="N216" s="730">
        <f>H216/1.5</f>
        <v>225333.33333333334</v>
      </c>
      <c r="O216" s="730">
        <f t="shared" ref="O216:P216" si="192">I216/1.5</f>
        <v>173333.33333333334</v>
      </c>
      <c r="P216" s="730">
        <f t="shared" si="192"/>
        <v>138666.66666666666</v>
      </c>
      <c r="Q216" s="788">
        <f t="shared" ref="Q216" si="193">H216/1.3</f>
        <v>260000</v>
      </c>
      <c r="R216" s="774">
        <f t="shared" ref="R216" si="194">I216/1.3</f>
        <v>200000</v>
      </c>
      <c r="S216" s="775">
        <f t="shared" ref="S216" si="195">J216/1.3</f>
        <v>160000</v>
      </c>
      <c r="T216" s="974">
        <f t="shared" ref="T216" si="196">H216/1.2</f>
        <v>281666.66666666669</v>
      </c>
      <c r="U216" s="975">
        <f t="shared" ref="U216" si="197">I216/1.2</f>
        <v>216666.66666666669</v>
      </c>
      <c r="V216" s="976">
        <f t="shared" ref="V216" si="198">J216/1.2</f>
        <v>173333.33333333334</v>
      </c>
    </row>
    <row r="217" spans="1:22" ht="17" thickBot="1" x14ac:dyDescent="0.25">
      <c r="A217" s="425">
        <f t="shared" si="165"/>
        <v>200</v>
      </c>
      <c r="B217" s="429" t="s">
        <v>7</v>
      </c>
      <c r="C217" s="930" t="s">
        <v>33</v>
      </c>
      <c r="D217" s="930"/>
      <c r="E217" s="430">
        <v>40</v>
      </c>
      <c r="F217" s="430" t="s">
        <v>31</v>
      </c>
      <c r="G217" s="431" t="s">
        <v>32</v>
      </c>
      <c r="H217" s="36">
        <f t="shared" si="188"/>
        <v>325000</v>
      </c>
      <c r="I217" s="174">
        <v>250000</v>
      </c>
      <c r="J217" s="697">
        <f>I217/1.25</f>
        <v>200000</v>
      </c>
      <c r="K217" s="702">
        <f t="shared" ref="K217:K221" si="199">H217/1.1</f>
        <v>295454.54545454541</v>
      </c>
      <c r="L217" s="800">
        <f t="shared" ref="L217:L221" si="200">I217/1.1</f>
        <v>227272.72727272726</v>
      </c>
      <c r="M217" s="997">
        <f t="shared" ref="M217:M221" si="201">J217/1.1</f>
        <v>181818.18181818179</v>
      </c>
      <c r="N217" s="995">
        <f t="shared" ref="N217:N267" si="202">H217/1.5</f>
        <v>216666.66666666666</v>
      </c>
      <c r="O217" s="995">
        <f t="shared" ref="O217:O267" si="203">I217/1.5</f>
        <v>166666.66666666666</v>
      </c>
      <c r="P217" s="995">
        <f t="shared" ref="P217:P267" si="204">J217/1.5</f>
        <v>133333.33333333334</v>
      </c>
      <c r="Q217" s="835">
        <f t="shared" ref="Q217:Q221" si="205">H217/1.3</f>
        <v>250000</v>
      </c>
      <c r="R217" s="839">
        <f t="shared" ref="R217:R221" si="206">I217/1.3</f>
        <v>192307.69230769231</v>
      </c>
      <c r="S217" s="836">
        <f t="shared" ref="S217:S221" si="207">J217/1.3</f>
        <v>153846.15384615384</v>
      </c>
      <c r="T217" s="979">
        <f t="shared" ref="T217:T267" si="208">H217/1.2</f>
        <v>270833.33333333337</v>
      </c>
      <c r="U217" s="980">
        <f t="shared" ref="U217:U267" si="209">I217/1.2</f>
        <v>208333.33333333334</v>
      </c>
      <c r="V217" s="981">
        <f t="shared" ref="V217:V267" si="210">J217/1.2</f>
        <v>166666.66666666669</v>
      </c>
    </row>
    <row r="218" spans="1:22" x14ac:dyDescent="0.2">
      <c r="A218" s="425">
        <f t="shared" si="165"/>
        <v>201</v>
      </c>
      <c r="B218" s="426" t="s">
        <v>34</v>
      </c>
      <c r="C218" s="934" t="s">
        <v>33</v>
      </c>
      <c r="D218" s="934"/>
      <c r="E218" s="427">
        <v>20</v>
      </c>
      <c r="F218" s="427" t="s">
        <v>29</v>
      </c>
      <c r="G218" s="428" t="s">
        <v>30</v>
      </c>
      <c r="H218" s="34">
        <f t="shared" si="188"/>
        <v>357500</v>
      </c>
      <c r="I218" s="152">
        <v>275000</v>
      </c>
      <c r="J218" s="698">
        <f>I218/1.25</f>
        <v>220000</v>
      </c>
      <c r="K218" s="790">
        <f t="shared" si="199"/>
        <v>325000</v>
      </c>
      <c r="L218" s="705">
        <f t="shared" si="200"/>
        <v>249999.99999999997</v>
      </c>
      <c r="M218" s="773">
        <f t="shared" si="201"/>
        <v>199999.99999999997</v>
      </c>
      <c r="N218" s="730">
        <f t="shared" si="202"/>
        <v>238333.33333333334</v>
      </c>
      <c r="O218" s="730">
        <f t="shared" si="203"/>
        <v>183333.33333333334</v>
      </c>
      <c r="P218" s="730">
        <f t="shared" si="204"/>
        <v>146666.66666666666</v>
      </c>
      <c r="Q218" s="788">
        <f t="shared" si="205"/>
        <v>275000</v>
      </c>
      <c r="R218" s="774">
        <f t="shared" si="206"/>
        <v>211538.46153846153</v>
      </c>
      <c r="S218" s="775">
        <f t="shared" si="207"/>
        <v>169230.76923076922</v>
      </c>
      <c r="T218" s="974">
        <f t="shared" si="208"/>
        <v>297916.66666666669</v>
      </c>
      <c r="U218" s="975">
        <f t="shared" si="209"/>
        <v>229166.66666666669</v>
      </c>
      <c r="V218" s="976">
        <f t="shared" si="210"/>
        <v>183333.33333333334</v>
      </c>
    </row>
    <row r="219" spans="1:22" ht="17" thickBot="1" x14ac:dyDescent="0.25">
      <c r="A219" s="425">
        <f t="shared" si="165"/>
        <v>202</v>
      </c>
      <c r="B219" s="429" t="s">
        <v>34</v>
      </c>
      <c r="C219" s="930" t="s">
        <v>33</v>
      </c>
      <c r="D219" s="930"/>
      <c r="E219" s="430">
        <v>40</v>
      </c>
      <c r="F219" s="430" t="s">
        <v>31</v>
      </c>
      <c r="G219" s="431" t="s">
        <v>32</v>
      </c>
      <c r="H219" s="36">
        <f t="shared" si="188"/>
        <v>344500</v>
      </c>
      <c r="I219" s="174">
        <v>265000</v>
      </c>
      <c r="J219" s="697">
        <f>I219/1.25</f>
        <v>212000</v>
      </c>
      <c r="K219" s="702">
        <f t="shared" si="199"/>
        <v>313181.81818181818</v>
      </c>
      <c r="L219" s="799">
        <f t="shared" si="200"/>
        <v>240909.09090909088</v>
      </c>
      <c r="M219" s="834">
        <f t="shared" si="201"/>
        <v>192727.27272727271</v>
      </c>
      <c r="N219" s="995">
        <f t="shared" si="202"/>
        <v>229666.66666666666</v>
      </c>
      <c r="O219" s="995">
        <f t="shared" si="203"/>
        <v>176666.66666666666</v>
      </c>
      <c r="P219" s="995">
        <f t="shared" si="204"/>
        <v>141333.33333333334</v>
      </c>
      <c r="Q219" s="835">
        <f t="shared" si="205"/>
        <v>265000</v>
      </c>
      <c r="R219" s="839">
        <f t="shared" si="206"/>
        <v>203846.15384615384</v>
      </c>
      <c r="S219" s="836">
        <f t="shared" si="207"/>
        <v>163076.92307692306</v>
      </c>
      <c r="T219" s="979">
        <f t="shared" si="208"/>
        <v>287083.33333333337</v>
      </c>
      <c r="U219" s="980">
        <f t="shared" si="209"/>
        <v>220833.33333333334</v>
      </c>
      <c r="V219" s="981">
        <f t="shared" si="210"/>
        <v>176666.66666666669</v>
      </c>
    </row>
    <row r="220" spans="1:22" x14ac:dyDescent="0.2">
      <c r="A220" s="425">
        <f t="shared" si="165"/>
        <v>203</v>
      </c>
      <c r="B220" s="426" t="s">
        <v>16</v>
      </c>
      <c r="C220" s="934" t="s">
        <v>33</v>
      </c>
      <c r="D220" s="934"/>
      <c r="E220" s="427">
        <v>20</v>
      </c>
      <c r="F220" s="427" t="s">
        <v>29</v>
      </c>
      <c r="G220" s="428" t="s">
        <v>30</v>
      </c>
      <c r="H220" s="34">
        <f t="shared" si="188"/>
        <v>325000</v>
      </c>
      <c r="I220" s="152">
        <v>250000</v>
      </c>
      <c r="J220" s="698">
        <f>I220/1.25</f>
        <v>200000</v>
      </c>
      <c r="K220" s="790">
        <f t="shared" si="199"/>
        <v>295454.54545454541</v>
      </c>
      <c r="L220" s="705">
        <f t="shared" si="200"/>
        <v>227272.72727272726</v>
      </c>
      <c r="M220" s="773">
        <f t="shared" si="201"/>
        <v>181818.18181818179</v>
      </c>
      <c r="N220" s="730">
        <f t="shared" si="202"/>
        <v>216666.66666666666</v>
      </c>
      <c r="O220" s="730">
        <f t="shared" si="203"/>
        <v>166666.66666666666</v>
      </c>
      <c r="P220" s="730">
        <f t="shared" si="204"/>
        <v>133333.33333333334</v>
      </c>
      <c r="Q220" s="788">
        <f t="shared" si="205"/>
        <v>250000</v>
      </c>
      <c r="R220" s="774">
        <f t="shared" si="206"/>
        <v>192307.69230769231</v>
      </c>
      <c r="S220" s="775">
        <f t="shared" si="207"/>
        <v>153846.15384615384</v>
      </c>
      <c r="T220" s="974">
        <f t="shared" si="208"/>
        <v>270833.33333333337</v>
      </c>
      <c r="U220" s="975">
        <f t="shared" si="209"/>
        <v>208333.33333333334</v>
      </c>
      <c r="V220" s="976">
        <f t="shared" si="210"/>
        <v>166666.66666666669</v>
      </c>
    </row>
    <row r="221" spans="1:22" ht="17" thickBot="1" x14ac:dyDescent="0.25">
      <c r="A221" s="425">
        <f t="shared" si="165"/>
        <v>204</v>
      </c>
      <c r="B221" s="429" t="s">
        <v>16</v>
      </c>
      <c r="C221" s="930" t="s">
        <v>33</v>
      </c>
      <c r="D221" s="930"/>
      <c r="E221" s="430">
        <v>40</v>
      </c>
      <c r="F221" s="430" t="s">
        <v>31</v>
      </c>
      <c r="G221" s="431" t="s">
        <v>32</v>
      </c>
      <c r="H221" s="36">
        <f t="shared" si="188"/>
        <v>312000</v>
      </c>
      <c r="I221" s="174">
        <v>240000</v>
      </c>
      <c r="J221" s="697">
        <f>I221/1.1</f>
        <v>218181.81818181818</v>
      </c>
      <c r="K221" s="702">
        <f t="shared" si="199"/>
        <v>283636.36363636359</v>
      </c>
      <c r="L221" s="799">
        <f t="shared" si="200"/>
        <v>218181.81818181818</v>
      </c>
      <c r="M221" s="834">
        <f t="shared" si="201"/>
        <v>198347.10743801651</v>
      </c>
      <c r="N221" s="995">
        <f t="shared" si="202"/>
        <v>208000</v>
      </c>
      <c r="O221" s="995">
        <f t="shared" si="203"/>
        <v>160000</v>
      </c>
      <c r="P221" s="995">
        <f t="shared" si="204"/>
        <v>145454.54545454544</v>
      </c>
      <c r="Q221" s="835">
        <f t="shared" si="205"/>
        <v>240000</v>
      </c>
      <c r="R221" s="839">
        <f t="shared" si="206"/>
        <v>184615.3846153846</v>
      </c>
      <c r="S221" s="836">
        <f t="shared" si="207"/>
        <v>167832.16783216782</v>
      </c>
      <c r="T221" s="979">
        <f t="shared" si="208"/>
        <v>260000</v>
      </c>
      <c r="U221" s="980">
        <f t="shared" si="209"/>
        <v>200000</v>
      </c>
      <c r="V221" s="981">
        <f t="shared" si="210"/>
        <v>181818.18181818182</v>
      </c>
    </row>
    <row r="222" spans="1:22" x14ac:dyDescent="0.2">
      <c r="A222" s="425">
        <f t="shared" si="165"/>
        <v>205</v>
      </c>
      <c r="B222" s="426" t="s">
        <v>14</v>
      </c>
      <c r="C222" s="934" t="s">
        <v>33</v>
      </c>
      <c r="D222" s="934"/>
      <c r="E222" s="427">
        <v>20</v>
      </c>
      <c r="F222" s="427" t="s">
        <v>29</v>
      </c>
      <c r="G222" s="428" t="s">
        <v>30</v>
      </c>
      <c r="H222" s="34">
        <f t="shared" si="188"/>
        <v>318500</v>
      </c>
      <c r="I222" s="152">
        <v>245000</v>
      </c>
      <c r="J222" s="698">
        <f>I222/1.25</f>
        <v>196000</v>
      </c>
      <c r="K222" s="790">
        <f t="shared" ref="K222:K223" si="211">H222/1.1</f>
        <v>289545.45454545453</v>
      </c>
      <c r="L222" s="705">
        <f t="shared" ref="L222:L223" si="212">I222/1.1</f>
        <v>222727.27272727271</v>
      </c>
      <c r="M222" s="773">
        <f t="shared" ref="M222:M223" si="213">J222/1.1</f>
        <v>178181.81818181818</v>
      </c>
      <c r="N222" s="730">
        <f t="shared" si="202"/>
        <v>212333.33333333334</v>
      </c>
      <c r="O222" s="730">
        <f t="shared" si="203"/>
        <v>163333.33333333334</v>
      </c>
      <c r="P222" s="730">
        <f t="shared" si="204"/>
        <v>130666.66666666667</v>
      </c>
      <c r="Q222" s="788">
        <f t="shared" ref="Q222:Q223" si="214">H222/1.3</f>
        <v>245000</v>
      </c>
      <c r="R222" s="774">
        <f t="shared" ref="R222:R223" si="215">I222/1.3</f>
        <v>188461.53846153847</v>
      </c>
      <c r="S222" s="775">
        <f t="shared" ref="S222:S223" si="216">J222/1.3</f>
        <v>150769.23076923075</v>
      </c>
      <c r="T222" s="974">
        <f t="shared" si="208"/>
        <v>265416.66666666669</v>
      </c>
      <c r="U222" s="975">
        <f t="shared" si="209"/>
        <v>204166.66666666669</v>
      </c>
      <c r="V222" s="976">
        <f t="shared" si="210"/>
        <v>163333.33333333334</v>
      </c>
    </row>
    <row r="223" spans="1:22" ht="17" thickBot="1" x14ac:dyDescent="0.25">
      <c r="A223" s="425">
        <f t="shared" si="165"/>
        <v>206</v>
      </c>
      <c r="B223" s="429" t="s">
        <v>14</v>
      </c>
      <c r="C223" s="930" t="s">
        <v>33</v>
      </c>
      <c r="D223" s="930"/>
      <c r="E223" s="430">
        <v>40</v>
      </c>
      <c r="F223" s="430" t="s">
        <v>31</v>
      </c>
      <c r="G223" s="431" t="s">
        <v>32</v>
      </c>
      <c r="H223" s="36">
        <f t="shared" si="188"/>
        <v>305500</v>
      </c>
      <c r="I223" s="174">
        <v>235000</v>
      </c>
      <c r="J223" s="697">
        <f>I223/1.1</f>
        <v>213636.36363636362</v>
      </c>
      <c r="K223" s="702">
        <f t="shared" si="211"/>
        <v>277727.27272727271</v>
      </c>
      <c r="L223" s="799">
        <f t="shared" si="212"/>
        <v>213636.36363636362</v>
      </c>
      <c r="M223" s="834">
        <f t="shared" si="213"/>
        <v>194214.87603305781</v>
      </c>
      <c r="N223" s="995">
        <f t="shared" si="202"/>
        <v>203666.66666666666</v>
      </c>
      <c r="O223" s="995">
        <f t="shared" si="203"/>
        <v>156666.66666666666</v>
      </c>
      <c r="P223" s="995">
        <f t="shared" si="204"/>
        <v>142424.2424242424</v>
      </c>
      <c r="Q223" s="835">
        <f t="shared" si="214"/>
        <v>235000</v>
      </c>
      <c r="R223" s="839">
        <f t="shared" si="215"/>
        <v>180769.23076923075</v>
      </c>
      <c r="S223" s="836">
        <f t="shared" si="216"/>
        <v>164335.6643356643</v>
      </c>
      <c r="T223" s="979">
        <f t="shared" si="208"/>
        <v>254583.33333333334</v>
      </c>
      <c r="U223" s="980">
        <f t="shared" si="209"/>
        <v>195833.33333333334</v>
      </c>
      <c r="V223" s="981">
        <f t="shared" si="210"/>
        <v>178030.30303030301</v>
      </c>
    </row>
    <row r="224" spans="1:22" x14ac:dyDescent="0.2">
      <c r="A224" s="425">
        <f t="shared" si="165"/>
        <v>207</v>
      </c>
      <c r="B224" s="426" t="s">
        <v>35</v>
      </c>
      <c r="C224" s="934" t="s">
        <v>33</v>
      </c>
      <c r="D224" s="934"/>
      <c r="E224" s="427">
        <v>20</v>
      </c>
      <c r="F224" s="427" t="s">
        <v>29</v>
      </c>
      <c r="G224" s="428" t="s">
        <v>30</v>
      </c>
      <c r="H224" s="34">
        <f t="shared" si="188"/>
        <v>312000</v>
      </c>
      <c r="I224" s="152">
        <v>240000</v>
      </c>
      <c r="J224" s="698">
        <f>I224/1.25</f>
        <v>192000</v>
      </c>
      <c r="K224" s="790">
        <f t="shared" ref="K224:K225" si="217">H224/1.1</f>
        <v>283636.36363636359</v>
      </c>
      <c r="L224" s="705">
        <f t="shared" ref="L224:L225" si="218">I224/1.1</f>
        <v>218181.81818181818</v>
      </c>
      <c r="M224" s="773">
        <f t="shared" ref="M224:M225" si="219">J224/1.1</f>
        <v>174545.45454545453</v>
      </c>
      <c r="N224" s="730">
        <f t="shared" si="202"/>
        <v>208000</v>
      </c>
      <c r="O224" s="730">
        <f t="shared" si="203"/>
        <v>160000</v>
      </c>
      <c r="P224" s="730">
        <f t="shared" si="204"/>
        <v>128000</v>
      </c>
      <c r="Q224" s="788">
        <f t="shared" ref="Q224:Q225" si="220">H224/1.3</f>
        <v>240000</v>
      </c>
      <c r="R224" s="774">
        <f t="shared" ref="R224:R225" si="221">I224/1.3</f>
        <v>184615.3846153846</v>
      </c>
      <c r="S224" s="775">
        <f t="shared" ref="S224:S225" si="222">J224/1.3</f>
        <v>147692.30769230769</v>
      </c>
      <c r="T224" s="974">
        <f t="shared" si="208"/>
        <v>260000</v>
      </c>
      <c r="U224" s="975">
        <f t="shared" si="209"/>
        <v>200000</v>
      </c>
      <c r="V224" s="976">
        <f t="shared" si="210"/>
        <v>160000</v>
      </c>
    </row>
    <row r="225" spans="1:22" ht="17" thickBot="1" x14ac:dyDescent="0.25">
      <c r="A225" s="425">
        <f t="shared" si="165"/>
        <v>208</v>
      </c>
      <c r="B225" s="429" t="s">
        <v>35</v>
      </c>
      <c r="C225" s="930" t="s">
        <v>33</v>
      </c>
      <c r="D225" s="930"/>
      <c r="E225" s="430">
        <v>40</v>
      </c>
      <c r="F225" s="430" t="s">
        <v>31</v>
      </c>
      <c r="G225" s="431" t="s">
        <v>32</v>
      </c>
      <c r="H225" s="167">
        <f t="shared" si="188"/>
        <v>299000</v>
      </c>
      <c r="I225" s="168">
        <v>230000</v>
      </c>
      <c r="J225" s="699">
        <f>I225/1.1</f>
        <v>209090.90909090909</v>
      </c>
      <c r="K225" s="702">
        <f t="shared" si="217"/>
        <v>271818.18181818182</v>
      </c>
      <c r="L225" s="799">
        <f t="shared" si="218"/>
        <v>209090.90909090909</v>
      </c>
      <c r="M225" s="834">
        <f t="shared" si="219"/>
        <v>190082.64462809917</v>
      </c>
      <c r="N225" s="995">
        <f t="shared" si="202"/>
        <v>199333.33333333334</v>
      </c>
      <c r="O225" s="995">
        <f t="shared" si="203"/>
        <v>153333.33333333334</v>
      </c>
      <c r="P225" s="995">
        <f t="shared" si="204"/>
        <v>139393.93939393939</v>
      </c>
      <c r="Q225" s="835">
        <f t="shared" si="220"/>
        <v>230000</v>
      </c>
      <c r="R225" s="839">
        <f t="shared" si="221"/>
        <v>176923.07692307691</v>
      </c>
      <c r="S225" s="836">
        <f t="shared" si="222"/>
        <v>160839.16083916085</v>
      </c>
      <c r="T225" s="979">
        <f t="shared" si="208"/>
        <v>249166.66666666669</v>
      </c>
      <c r="U225" s="980">
        <f t="shared" si="209"/>
        <v>191666.66666666669</v>
      </c>
      <c r="V225" s="981">
        <f t="shared" si="210"/>
        <v>174242.42424242425</v>
      </c>
    </row>
    <row r="226" spans="1:22" x14ac:dyDescent="0.2">
      <c r="A226" s="425">
        <f t="shared" si="165"/>
        <v>209</v>
      </c>
      <c r="B226" s="426" t="s">
        <v>15</v>
      </c>
      <c r="C226" s="934" t="s">
        <v>33</v>
      </c>
      <c r="D226" s="934"/>
      <c r="E226" s="427">
        <v>20</v>
      </c>
      <c r="F226" s="427" t="s">
        <v>29</v>
      </c>
      <c r="G226" s="428" t="s">
        <v>30</v>
      </c>
      <c r="H226" s="34">
        <f t="shared" si="188"/>
        <v>351000</v>
      </c>
      <c r="I226" s="152">
        <v>270000</v>
      </c>
      <c r="J226" s="698">
        <f>I226/1.25</f>
        <v>216000</v>
      </c>
      <c r="K226" s="662">
        <f t="shared" ref="K226:K227" si="223">H226/1.1</f>
        <v>319090.90909090906</v>
      </c>
      <c r="L226" s="663">
        <f t="shared" ref="L226:L227" si="224">I226/1.1</f>
        <v>245454.54545454544</v>
      </c>
      <c r="M226" s="679">
        <f t="shared" ref="M226:M227" si="225">J226/1.1</f>
        <v>196363.63636363635</v>
      </c>
      <c r="N226" s="665">
        <f t="shared" si="202"/>
        <v>234000</v>
      </c>
      <c r="O226" s="665">
        <f t="shared" si="203"/>
        <v>180000</v>
      </c>
      <c r="P226" s="665">
        <f t="shared" si="204"/>
        <v>144000</v>
      </c>
      <c r="Q226" s="687">
        <f t="shared" ref="Q226:Q227" si="226">H226/1.3</f>
        <v>270000</v>
      </c>
      <c r="R226" s="681">
        <f t="shared" ref="R226:R227" si="227">I226/1.3</f>
        <v>207692.30769230769</v>
      </c>
      <c r="S226" s="988">
        <f t="shared" ref="S226:S227" si="228">J226/1.3</f>
        <v>166153.84615384616</v>
      </c>
      <c r="T226" s="974">
        <f t="shared" si="208"/>
        <v>292500</v>
      </c>
      <c r="U226" s="975">
        <f t="shared" si="209"/>
        <v>225000</v>
      </c>
      <c r="V226" s="976">
        <f t="shared" si="210"/>
        <v>180000</v>
      </c>
    </row>
    <row r="227" spans="1:22" ht="17" thickBot="1" x14ac:dyDescent="0.25">
      <c r="A227" s="425">
        <f t="shared" si="165"/>
        <v>210</v>
      </c>
      <c r="B227" s="432" t="s">
        <v>15</v>
      </c>
      <c r="C227" s="935" t="s">
        <v>33</v>
      </c>
      <c r="D227" s="935"/>
      <c r="E227" s="433">
        <v>40</v>
      </c>
      <c r="F227" s="433" t="s">
        <v>31</v>
      </c>
      <c r="G227" s="434" t="s">
        <v>32</v>
      </c>
      <c r="H227" s="167">
        <f t="shared" si="188"/>
        <v>338000</v>
      </c>
      <c r="I227" s="168">
        <v>260000</v>
      </c>
      <c r="J227" s="699">
        <f>I227/1.1</f>
        <v>236363.63636363635</v>
      </c>
      <c r="K227" s="707">
        <f t="shared" si="223"/>
        <v>307272.72727272724</v>
      </c>
      <c r="L227" s="708">
        <f t="shared" si="224"/>
        <v>236363.63636363635</v>
      </c>
      <c r="M227" s="709">
        <f t="shared" si="225"/>
        <v>214876.03305785122</v>
      </c>
      <c r="N227" s="816">
        <f t="shared" si="202"/>
        <v>225333.33333333334</v>
      </c>
      <c r="O227" s="816">
        <f t="shared" si="203"/>
        <v>173333.33333333334</v>
      </c>
      <c r="P227" s="816">
        <f t="shared" si="204"/>
        <v>157575.75757575757</v>
      </c>
      <c r="Q227" s="993">
        <f t="shared" si="226"/>
        <v>260000</v>
      </c>
      <c r="R227" s="994">
        <f t="shared" si="227"/>
        <v>200000</v>
      </c>
      <c r="S227" s="989">
        <f t="shared" si="228"/>
        <v>181818.18181818179</v>
      </c>
      <c r="T227" s="991">
        <f t="shared" si="208"/>
        <v>281666.66666666669</v>
      </c>
      <c r="U227" s="990">
        <f t="shared" si="209"/>
        <v>216666.66666666669</v>
      </c>
      <c r="V227" s="992">
        <f t="shared" si="210"/>
        <v>196969.69696969696</v>
      </c>
    </row>
    <row r="228" spans="1:22" x14ac:dyDescent="0.2">
      <c r="A228" s="425">
        <f t="shared" si="165"/>
        <v>211</v>
      </c>
      <c r="B228" s="426" t="s">
        <v>7</v>
      </c>
      <c r="C228" s="934" t="s">
        <v>36</v>
      </c>
      <c r="D228" s="934"/>
      <c r="E228" s="427">
        <v>20</v>
      </c>
      <c r="F228" s="427" t="s">
        <v>29</v>
      </c>
      <c r="G228" s="428" t="s">
        <v>37</v>
      </c>
      <c r="H228" s="34">
        <f t="shared" si="188"/>
        <v>517400</v>
      </c>
      <c r="I228" s="152">
        <v>398000</v>
      </c>
      <c r="J228" s="700">
        <f t="shared" ref="J228:J267" si="229">I228/1.25</f>
        <v>318400</v>
      </c>
      <c r="K228" s="40">
        <f t="shared" ref="K228" si="230">H228/1.1</f>
        <v>470363.63636363635</v>
      </c>
      <c r="L228" s="705">
        <f t="shared" ref="L228" si="231">I228/1.1</f>
        <v>361818.18181818177</v>
      </c>
      <c r="M228" s="706">
        <f t="shared" ref="M228" si="232">J228/1.1</f>
        <v>289454.54545454541</v>
      </c>
      <c r="N228" s="730">
        <f t="shared" si="202"/>
        <v>344933.33333333331</v>
      </c>
      <c r="O228" s="730">
        <f t="shared" si="203"/>
        <v>265333.33333333331</v>
      </c>
      <c r="P228" s="730">
        <f t="shared" si="204"/>
        <v>212266.66666666666</v>
      </c>
      <c r="Q228" s="788">
        <f t="shared" ref="Q228" si="233">H228/1.3</f>
        <v>398000</v>
      </c>
      <c r="R228" s="774">
        <f t="shared" ref="R228" si="234">I228/1.3</f>
        <v>306153.84615384613</v>
      </c>
      <c r="S228" s="985">
        <f t="shared" ref="S228" si="235">J228/1.3</f>
        <v>244923.07692307691</v>
      </c>
      <c r="T228" s="975">
        <f t="shared" si="208"/>
        <v>431166.66666666669</v>
      </c>
      <c r="U228" s="975">
        <f t="shared" si="209"/>
        <v>331666.66666666669</v>
      </c>
      <c r="V228" s="976">
        <f t="shared" si="210"/>
        <v>265333.33333333337</v>
      </c>
    </row>
    <row r="229" spans="1:22" x14ac:dyDescent="0.2">
      <c r="A229" s="425">
        <f t="shared" si="165"/>
        <v>212</v>
      </c>
      <c r="B229" s="435" t="s">
        <v>7</v>
      </c>
      <c r="C229" s="936" t="s">
        <v>36</v>
      </c>
      <c r="D229" s="936"/>
      <c r="E229" s="436">
        <v>20</v>
      </c>
      <c r="F229" s="436" t="s">
        <v>29</v>
      </c>
      <c r="G229" s="437" t="s">
        <v>38</v>
      </c>
      <c r="H229" s="156">
        <f t="shared" si="188"/>
        <v>552500</v>
      </c>
      <c r="I229" s="157">
        <v>425000</v>
      </c>
      <c r="J229" s="701">
        <f t="shared" si="229"/>
        <v>340000</v>
      </c>
      <c r="K229" s="710">
        <f t="shared" ref="K229:K232" si="236">H229/1.1</f>
        <v>502272.72727272724</v>
      </c>
      <c r="L229" s="711">
        <f t="shared" ref="L229:L232" si="237">I229/1.1</f>
        <v>386363.63636363635</v>
      </c>
      <c r="M229" s="712">
        <f t="shared" ref="M229:M232" si="238">J229/1.1</f>
        <v>309090.90909090906</v>
      </c>
      <c r="N229" s="665">
        <f t="shared" si="202"/>
        <v>368333.33333333331</v>
      </c>
      <c r="O229" s="665">
        <f t="shared" si="203"/>
        <v>283333.33333333331</v>
      </c>
      <c r="P229" s="665">
        <f t="shared" si="204"/>
        <v>226666.66666666666</v>
      </c>
      <c r="Q229" s="827">
        <f t="shared" ref="Q229:Q232" si="239">H229/1.3</f>
        <v>425000</v>
      </c>
      <c r="R229" s="838">
        <f t="shared" ref="R229:R232" si="240">I229/1.3</f>
        <v>326923.07692307694</v>
      </c>
      <c r="S229" s="986">
        <f t="shared" ref="S229:S232" si="241">J229/1.3</f>
        <v>261538.46153846153</v>
      </c>
      <c r="T229" s="973">
        <f t="shared" si="208"/>
        <v>460416.66666666669</v>
      </c>
      <c r="U229" s="973">
        <f t="shared" si="209"/>
        <v>354166.66666666669</v>
      </c>
      <c r="V229" s="978">
        <f t="shared" si="210"/>
        <v>283333.33333333337</v>
      </c>
    </row>
    <row r="230" spans="1:22" x14ac:dyDescent="0.2">
      <c r="A230" s="425">
        <f t="shared" si="165"/>
        <v>213</v>
      </c>
      <c r="B230" s="435" t="s">
        <v>7</v>
      </c>
      <c r="C230" s="936" t="s">
        <v>36</v>
      </c>
      <c r="D230" s="936"/>
      <c r="E230" s="436">
        <v>20</v>
      </c>
      <c r="F230" s="436" t="s">
        <v>29</v>
      </c>
      <c r="G230" s="437" t="s">
        <v>39</v>
      </c>
      <c r="H230" s="156">
        <f t="shared" si="188"/>
        <v>585000</v>
      </c>
      <c r="I230" s="157">
        <v>450000</v>
      </c>
      <c r="J230" s="701">
        <f t="shared" si="229"/>
        <v>360000</v>
      </c>
      <c r="K230" s="710">
        <f t="shared" si="236"/>
        <v>531818.18181818177</v>
      </c>
      <c r="L230" s="711">
        <f t="shared" si="237"/>
        <v>409090.90909090906</v>
      </c>
      <c r="M230" s="712">
        <f t="shared" si="238"/>
        <v>327272.72727272724</v>
      </c>
      <c r="N230" s="665">
        <f t="shared" si="202"/>
        <v>390000</v>
      </c>
      <c r="O230" s="665">
        <f t="shared" si="203"/>
        <v>300000</v>
      </c>
      <c r="P230" s="665">
        <f t="shared" si="204"/>
        <v>240000</v>
      </c>
      <c r="Q230" s="827">
        <f t="shared" si="239"/>
        <v>450000</v>
      </c>
      <c r="R230" s="838">
        <f t="shared" si="240"/>
        <v>346153.84615384613</v>
      </c>
      <c r="S230" s="986">
        <f t="shared" si="241"/>
        <v>276923.07692307694</v>
      </c>
      <c r="T230" s="973">
        <f t="shared" si="208"/>
        <v>487500</v>
      </c>
      <c r="U230" s="973">
        <f t="shared" si="209"/>
        <v>375000</v>
      </c>
      <c r="V230" s="978">
        <f t="shared" si="210"/>
        <v>300000</v>
      </c>
    </row>
    <row r="231" spans="1:22" ht="17" thickBot="1" x14ac:dyDescent="0.25">
      <c r="A231" s="425">
        <f t="shared" si="165"/>
        <v>214</v>
      </c>
      <c r="B231" s="429" t="s">
        <v>7</v>
      </c>
      <c r="C231" s="930" t="s">
        <v>36</v>
      </c>
      <c r="D231" s="930"/>
      <c r="E231" s="430">
        <v>20</v>
      </c>
      <c r="F231" s="430" t="s">
        <v>29</v>
      </c>
      <c r="G231" s="431" t="s">
        <v>40</v>
      </c>
      <c r="H231" s="167">
        <f t="shared" si="188"/>
        <v>621400</v>
      </c>
      <c r="I231" s="168">
        <v>478000</v>
      </c>
      <c r="J231" s="699">
        <f t="shared" si="229"/>
        <v>382400</v>
      </c>
      <c r="K231" s="702">
        <f t="shared" si="236"/>
        <v>564909.09090909082</v>
      </c>
      <c r="L231" s="703">
        <f t="shared" si="237"/>
        <v>434545.45454545453</v>
      </c>
      <c r="M231" s="704">
        <f t="shared" si="238"/>
        <v>347636.36363636359</v>
      </c>
      <c r="N231" s="995">
        <f t="shared" si="202"/>
        <v>414266.66666666669</v>
      </c>
      <c r="O231" s="995">
        <f t="shared" si="203"/>
        <v>318666.66666666669</v>
      </c>
      <c r="P231" s="995">
        <f t="shared" si="204"/>
        <v>254933.33333333334</v>
      </c>
      <c r="Q231" s="835">
        <f t="shared" si="239"/>
        <v>478000</v>
      </c>
      <c r="R231" s="839">
        <f t="shared" si="240"/>
        <v>367692.30769230769</v>
      </c>
      <c r="S231" s="987">
        <f t="shared" si="241"/>
        <v>294153.84615384613</v>
      </c>
      <c r="T231" s="980">
        <f t="shared" si="208"/>
        <v>517833.33333333337</v>
      </c>
      <c r="U231" s="980">
        <f t="shared" si="209"/>
        <v>398333.33333333337</v>
      </c>
      <c r="V231" s="981">
        <f t="shared" si="210"/>
        <v>318666.66666666669</v>
      </c>
    </row>
    <row r="232" spans="1:22" x14ac:dyDescent="0.2">
      <c r="A232" s="425">
        <f t="shared" si="165"/>
        <v>215</v>
      </c>
      <c r="B232" s="426" t="s">
        <v>7</v>
      </c>
      <c r="C232" s="934" t="s">
        <v>36</v>
      </c>
      <c r="D232" s="934"/>
      <c r="E232" s="427">
        <v>40</v>
      </c>
      <c r="F232" s="427" t="s">
        <v>29</v>
      </c>
      <c r="G232" s="428" t="s">
        <v>37</v>
      </c>
      <c r="H232" s="34">
        <f t="shared" si="188"/>
        <v>504400</v>
      </c>
      <c r="I232" s="152">
        <v>388000</v>
      </c>
      <c r="J232" s="700">
        <f t="shared" si="229"/>
        <v>310400</v>
      </c>
      <c r="K232" s="790">
        <f t="shared" si="236"/>
        <v>458545.45454545453</v>
      </c>
      <c r="L232" s="705">
        <f t="shared" si="237"/>
        <v>352727.27272727271</v>
      </c>
      <c r="M232" s="773">
        <f t="shared" si="238"/>
        <v>282181.81818181818</v>
      </c>
      <c r="N232" s="730">
        <f t="shared" si="202"/>
        <v>336266.66666666669</v>
      </c>
      <c r="O232" s="730">
        <f t="shared" si="203"/>
        <v>258666.66666666666</v>
      </c>
      <c r="P232" s="730">
        <f t="shared" si="204"/>
        <v>206933.33333333334</v>
      </c>
      <c r="Q232" s="788">
        <f t="shared" si="239"/>
        <v>388000</v>
      </c>
      <c r="R232" s="774">
        <f t="shared" si="240"/>
        <v>298461.53846153844</v>
      </c>
      <c r="S232" s="985">
        <f t="shared" si="241"/>
        <v>238769.23076923075</v>
      </c>
      <c r="T232" s="975">
        <f t="shared" si="208"/>
        <v>420333.33333333337</v>
      </c>
      <c r="U232" s="975">
        <f t="shared" si="209"/>
        <v>323333.33333333337</v>
      </c>
      <c r="V232" s="976">
        <f t="shared" si="210"/>
        <v>258666.66666666669</v>
      </c>
    </row>
    <row r="233" spans="1:22" x14ac:dyDescent="0.2">
      <c r="A233" s="425">
        <f t="shared" si="165"/>
        <v>216</v>
      </c>
      <c r="B233" s="435" t="s">
        <v>7</v>
      </c>
      <c r="C233" s="936" t="s">
        <v>36</v>
      </c>
      <c r="D233" s="936"/>
      <c r="E233" s="436">
        <v>40</v>
      </c>
      <c r="F233" s="436" t="s">
        <v>29</v>
      </c>
      <c r="G233" s="437" t="s">
        <v>38</v>
      </c>
      <c r="H233" s="156">
        <f t="shared" si="188"/>
        <v>539500</v>
      </c>
      <c r="I233" s="157">
        <v>415000</v>
      </c>
      <c r="J233" s="701">
        <f t="shared" si="229"/>
        <v>332000</v>
      </c>
      <c r="K233" s="792">
        <f t="shared" ref="K233:K240" si="242">H233/1.1</f>
        <v>490454.54545454541</v>
      </c>
      <c r="L233" s="793">
        <f t="shared" ref="L233:L240" si="243">I233/1.1</f>
        <v>377272.72727272724</v>
      </c>
      <c r="M233" s="826">
        <f t="shared" ref="M233:M240" si="244">J233/1.1</f>
        <v>301818.18181818177</v>
      </c>
      <c r="N233" s="665">
        <f t="shared" si="202"/>
        <v>359666.66666666669</v>
      </c>
      <c r="O233" s="665">
        <f t="shared" si="203"/>
        <v>276666.66666666669</v>
      </c>
      <c r="P233" s="665">
        <f t="shared" si="204"/>
        <v>221333.33333333334</v>
      </c>
      <c r="Q233" s="827">
        <f t="shared" ref="Q233:Q240" si="245">H233/1.3</f>
        <v>415000</v>
      </c>
      <c r="R233" s="838">
        <f t="shared" ref="R233:R240" si="246">I233/1.3</f>
        <v>319230.76923076925</v>
      </c>
      <c r="S233" s="986">
        <f t="shared" ref="S233:S240" si="247">J233/1.3</f>
        <v>255384.61538461538</v>
      </c>
      <c r="T233" s="973">
        <f t="shared" si="208"/>
        <v>449583.33333333337</v>
      </c>
      <c r="U233" s="973">
        <f t="shared" si="209"/>
        <v>345833.33333333337</v>
      </c>
      <c r="V233" s="978">
        <f t="shared" si="210"/>
        <v>276666.66666666669</v>
      </c>
    </row>
    <row r="234" spans="1:22" x14ac:dyDescent="0.2">
      <c r="A234" s="425">
        <f t="shared" si="165"/>
        <v>217</v>
      </c>
      <c r="B234" s="435" t="s">
        <v>7</v>
      </c>
      <c r="C234" s="936" t="s">
        <v>36</v>
      </c>
      <c r="D234" s="936"/>
      <c r="E234" s="436">
        <v>40</v>
      </c>
      <c r="F234" s="436" t="s">
        <v>29</v>
      </c>
      <c r="G234" s="437" t="s">
        <v>39</v>
      </c>
      <c r="H234" s="156">
        <f t="shared" si="188"/>
        <v>572000</v>
      </c>
      <c r="I234" s="157">
        <v>440000</v>
      </c>
      <c r="J234" s="701">
        <f t="shared" si="229"/>
        <v>352000</v>
      </c>
      <c r="K234" s="792">
        <f t="shared" si="242"/>
        <v>519999.99999999994</v>
      </c>
      <c r="L234" s="793">
        <f t="shared" si="243"/>
        <v>399999.99999999994</v>
      </c>
      <c r="M234" s="826">
        <f t="shared" si="244"/>
        <v>320000</v>
      </c>
      <c r="N234" s="665">
        <f t="shared" si="202"/>
        <v>381333.33333333331</v>
      </c>
      <c r="O234" s="665">
        <f t="shared" si="203"/>
        <v>293333.33333333331</v>
      </c>
      <c r="P234" s="665">
        <f t="shared" si="204"/>
        <v>234666.66666666666</v>
      </c>
      <c r="Q234" s="827">
        <f t="shared" si="245"/>
        <v>440000</v>
      </c>
      <c r="R234" s="838">
        <f t="shared" si="246"/>
        <v>338461.53846153844</v>
      </c>
      <c r="S234" s="986">
        <f t="shared" si="247"/>
        <v>270769.23076923075</v>
      </c>
      <c r="T234" s="973">
        <f t="shared" si="208"/>
        <v>476666.66666666669</v>
      </c>
      <c r="U234" s="973">
        <f t="shared" si="209"/>
        <v>366666.66666666669</v>
      </c>
      <c r="V234" s="978">
        <f t="shared" si="210"/>
        <v>293333.33333333337</v>
      </c>
    </row>
    <row r="235" spans="1:22" ht="17" thickBot="1" x14ac:dyDescent="0.25">
      <c r="A235" s="425">
        <f t="shared" si="165"/>
        <v>218</v>
      </c>
      <c r="B235" s="432" t="s">
        <v>7</v>
      </c>
      <c r="C235" s="935" t="s">
        <v>36</v>
      </c>
      <c r="D235" s="935"/>
      <c r="E235" s="433">
        <v>40</v>
      </c>
      <c r="F235" s="433" t="s">
        <v>29</v>
      </c>
      <c r="G235" s="434" t="s">
        <v>40</v>
      </c>
      <c r="H235" s="36">
        <f t="shared" si="188"/>
        <v>608400</v>
      </c>
      <c r="I235" s="174">
        <v>468000</v>
      </c>
      <c r="J235" s="697">
        <f t="shared" si="229"/>
        <v>374400</v>
      </c>
      <c r="K235" s="702">
        <f t="shared" si="242"/>
        <v>553090.90909090906</v>
      </c>
      <c r="L235" s="799">
        <f t="shared" si="243"/>
        <v>425454.54545454541</v>
      </c>
      <c r="M235" s="834">
        <f t="shared" si="244"/>
        <v>340363.63636363635</v>
      </c>
      <c r="N235" s="995">
        <f t="shared" si="202"/>
        <v>405600</v>
      </c>
      <c r="O235" s="995">
        <f t="shared" si="203"/>
        <v>312000</v>
      </c>
      <c r="P235" s="995">
        <f t="shared" si="204"/>
        <v>249600</v>
      </c>
      <c r="Q235" s="835">
        <f t="shared" si="245"/>
        <v>468000</v>
      </c>
      <c r="R235" s="839">
        <f t="shared" si="246"/>
        <v>360000</v>
      </c>
      <c r="S235" s="987">
        <f t="shared" si="247"/>
        <v>288000</v>
      </c>
      <c r="T235" s="980">
        <f t="shared" si="208"/>
        <v>507000</v>
      </c>
      <c r="U235" s="980">
        <f t="shared" si="209"/>
        <v>390000</v>
      </c>
      <c r="V235" s="981">
        <f t="shared" si="210"/>
        <v>312000</v>
      </c>
    </row>
    <row r="236" spans="1:22" x14ac:dyDescent="0.2">
      <c r="A236" s="425">
        <f t="shared" si="165"/>
        <v>219</v>
      </c>
      <c r="B236" s="426" t="s">
        <v>34</v>
      </c>
      <c r="C236" s="934" t="s">
        <v>36</v>
      </c>
      <c r="D236" s="934"/>
      <c r="E236" s="427">
        <v>20</v>
      </c>
      <c r="F236" s="427" t="s">
        <v>29</v>
      </c>
      <c r="G236" s="428" t="s">
        <v>37</v>
      </c>
      <c r="H236" s="34">
        <f t="shared" si="188"/>
        <v>520000</v>
      </c>
      <c r="I236" s="152">
        <v>400000</v>
      </c>
      <c r="J236" s="700">
        <f t="shared" si="229"/>
        <v>320000</v>
      </c>
      <c r="K236" s="790">
        <f t="shared" si="242"/>
        <v>472727.27272727271</v>
      </c>
      <c r="L236" s="705">
        <f t="shared" si="243"/>
        <v>363636.36363636359</v>
      </c>
      <c r="M236" s="773">
        <f t="shared" si="244"/>
        <v>290909.09090909088</v>
      </c>
      <c r="N236" s="730">
        <f t="shared" si="202"/>
        <v>346666.66666666669</v>
      </c>
      <c r="O236" s="730">
        <f t="shared" si="203"/>
        <v>266666.66666666669</v>
      </c>
      <c r="P236" s="730">
        <f t="shared" si="204"/>
        <v>213333.33333333334</v>
      </c>
      <c r="Q236" s="788">
        <f t="shared" si="245"/>
        <v>400000</v>
      </c>
      <c r="R236" s="774">
        <f t="shared" si="246"/>
        <v>307692.30769230769</v>
      </c>
      <c r="S236" s="985">
        <f t="shared" si="247"/>
        <v>246153.84615384616</v>
      </c>
      <c r="T236" s="975">
        <f t="shared" si="208"/>
        <v>433333.33333333337</v>
      </c>
      <c r="U236" s="975">
        <f t="shared" si="209"/>
        <v>333333.33333333337</v>
      </c>
      <c r="V236" s="976">
        <f t="shared" si="210"/>
        <v>266666.66666666669</v>
      </c>
    </row>
    <row r="237" spans="1:22" x14ac:dyDescent="0.2">
      <c r="A237" s="425">
        <f t="shared" si="165"/>
        <v>220</v>
      </c>
      <c r="B237" s="435" t="s">
        <v>34</v>
      </c>
      <c r="C237" s="936" t="s">
        <v>36</v>
      </c>
      <c r="D237" s="936"/>
      <c r="E237" s="436">
        <v>20</v>
      </c>
      <c r="F237" s="436" t="s">
        <v>29</v>
      </c>
      <c r="G237" s="437" t="s">
        <v>38</v>
      </c>
      <c r="H237" s="156">
        <f t="shared" si="188"/>
        <v>559000</v>
      </c>
      <c r="I237" s="157">
        <v>430000</v>
      </c>
      <c r="J237" s="701">
        <f t="shared" si="229"/>
        <v>344000</v>
      </c>
      <c r="K237" s="792">
        <f t="shared" si="242"/>
        <v>508181.81818181812</v>
      </c>
      <c r="L237" s="793">
        <f t="shared" si="243"/>
        <v>390909.09090909088</v>
      </c>
      <c r="M237" s="826">
        <f t="shared" si="244"/>
        <v>312727.27272727271</v>
      </c>
      <c r="N237" s="665">
        <f t="shared" si="202"/>
        <v>372666.66666666669</v>
      </c>
      <c r="O237" s="665">
        <f t="shared" si="203"/>
        <v>286666.66666666669</v>
      </c>
      <c r="P237" s="665">
        <f t="shared" si="204"/>
        <v>229333.33333333334</v>
      </c>
      <c r="Q237" s="827">
        <f t="shared" si="245"/>
        <v>430000</v>
      </c>
      <c r="R237" s="838">
        <f t="shared" si="246"/>
        <v>330769.23076923075</v>
      </c>
      <c r="S237" s="986">
        <f t="shared" si="247"/>
        <v>264615.38461538462</v>
      </c>
      <c r="T237" s="973">
        <f t="shared" si="208"/>
        <v>465833.33333333337</v>
      </c>
      <c r="U237" s="973">
        <f t="shared" si="209"/>
        <v>358333.33333333337</v>
      </c>
      <c r="V237" s="978">
        <f t="shared" si="210"/>
        <v>286666.66666666669</v>
      </c>
    </row>
    <row r="238" spans="1:22" x14ac:dyDescent="0.2">
      <c r="A238" s="425">
        <f t="shared" si="165"/>
        <v>221</v>
      </c>
      <c r="B238" s="435" t="s">
        <v>34</v>
      </c>
      <c r="C238" s="936" t="s">
        <v>36</v>
      </c>
      <c r="D238" s="936"/>
      <c r="E238" s="436">
        <v>20</v>
      </c>
      <c r="F238" s="436" t="s">
        <v>29</v>
      </c>
      <c r="G238" s="437" t="s">
        <v>39</v>
      </c>
      <c r="H238" s="156">
        <f t="shared" si="188"/>
        <v>591500</v>
      </c>
      <c r="I238" s="157">
        <v>455000</v>
      </c>
      <c r="J238" s="701">
        <f t="shared" si="229"/>
        <v>364000</v>
      </c>
      <c r="K238" s="792">
        <f t="shared" si="242"/>
        <v>537727.27272727271</v>
      </c>
      <c r="L238" s="793">
        <f t="shared" si="243"/>
        <v>413636.36363636359</v>
      </c>
      <c r="M238" s="826">
        <f t="shared" si="244"/>
        <v>330909.09090909088</v>
      </c>
      <c r="N238" s="665">
        <f t="shared" si="202"/>
        <v>394333.33333333331</v>
      </c>
      <c r="O238" s="665">
        <f t="shared" si="203"/>
        <v>303333.33333333331</v>
      </c>
      <c r="P238" s="665">
        <f t="shared" si="204"/>
        <v>242666.66666666666</v>
      </c>
      <c r="Q238" s="827">
        <f t="shared" si="245"/>
        <v>455000</v>
      </c>
      <c r="R238" s="838">
        <f t="shared" si="246"/>
        <v>350000</v>
      </c>
      <c r="S238" s="986">
        <f t="shared" si="247"/>
        <v>280000</v>
      </c>
      <c r="T238" s="973">
        <f t="shared" si="208"/>
        <v>492916.66666666669</v>
      </c>
      <c r="U238" s="973">
        <f t="shared" si="209"/>
        <v>379166.66666666669</v>
      </c>
      <c r="V238" s="978">
        <f t="shared" si="210"/>
        <v>303333.33333333337</v>
      </c>
    </row>
    <row r="239" spans="1:22" ht="17" thickBot="1" x14ac:dyDescent="0.25">
      <c r="A239" s="425">
        <f t="shared" si="165"/>
        <v>222</v>
      </c>
      <c r="B239" s="429" t="s">
        <v>34</v>
      </c>
      <c r="C239" s="930" t="s">
        <v>36</v>
      </c>
      <c r="D239" s="930"/>
      <c r="E239" s="430">
        <v>20</v>
      </c>
      <c r="F239" s="430" t="s">
        <v>29</v>
      </c>
      <c r="G239" s="431" t="s">
        <v>40</v>
      </c>
      <c r="H239" s="167">
        <f t="shared" si="188"/>
        <v>626600</v>
      </c>
      <c r="I239" s="168">
        <v>482000</v>
      </c>
      <c r="J239" s="699">
        <f t="shared" si="229"/>
        <v>385600</v>
      </c>
      <c r="K239" s="702">
        <f t="shared" si="242"/>
        <v>569636.36363636365</v>
      </c>
      <c r="L239" s="799">
        <f t="shared" si="243"/>
        <v>438181.81818181812</v>
      </c>
      <c r="M239" s="834">
        <f t="shared" si="244"/>
        <v>350545.45454545453</v>
      </c>
      <c r="N239" s="995">
        <f t="shared" si="202"/>
        <v>417733.33333333331</v>
      </c>
      <c r="O239" s="995">
        <f t="shared" si="203"/>
        <v>321333.33333333331</v>
      </c>
      <c r="P239" s="995">
        <f t="shared" si="204"/>
        <v>257066.66666666666</v>
      </c>
      <c r="Q239" s="835">
        <f t="shared" si="245"/>
        <v>482000</v>
      </c>
      <c r="R239" s="839">
        <f t="shared" si="246"/>
        <v>370769.23076923075</v>
      </c>
      <c r="S239" s="987">
        <f t="shared" si="247"/>
        <v>296615.38461538462</v>
      </c>
      <c r="T239" s="980">
        <f t="shared" si="208"/>
        <v>522166.66666666669</v>
      </c>
      <c r="U239" s="980">
        <f t="shared" si="209"/>
        <v>401666.66666666669</v>
      </c>
      <c r="V239" s="981">
        <f t="shared" si="210"/>
        <v>321333.33333333337</v>
      </c>
    </row>
    <row r="240" spans="1:22" x14ac:dyDescent="0.2">
      <c r="A240" s="425">
        <f t="shared" si="165"/>
        <v>223</v>
      </c>
      <c r="B240" s="426" t="s">
        <v>34</v>
      </c>
      <c r="C240" s="934" t="s">
        <v>36</v>
      </c>
      <c r="D240" s="934"/>
      <c r="E240" s="427">
        <v>40</v>
      </c>
      <c r="F240" s="427" t="s">
        <v>29</v>
      </c>
      <c r="G240" s="428" t="s">
        <v>37</v>
      </c>
      <c r="H240" s="34">
        <f t="shared" si="188"/>
        <v>507000</v>
      </c>
      <c r="I240" s="152">
        <v>390000</v>
      </c>
      <c r="J240" s="700">
        <f t="shared" si="229"/>
        <v>312000</v>
      </c>
      <c r="K240" s="790">
        <f t="shared" si="242"/>
        <v>460909.09090909088</v>
      </c>
      <c r="L240" s="705">
        <f t="shared" si="243"/>
        <v>354545.45454545453</v>
      </c>
      <c r="M240" s="773">
        <f t="shared" si="244"/>
        <v>283636.36363636359</v>
      </c>
      <c r="N240" s="730">
        <f t="shared" si="202"/>
        <v>338000</v>
      </c>
      <c r="O240" s="730">
        <f t="shared" si="203"/>
        <v>260000</v>
      </c>
      <c r="P240" s="730">
        <f t="shared" si="204"/>
        <v>208000</v>
      </c>
      <c r="Q240" s="788">
        <f t="shared" si="245"/>
        <v>390000</v>
      </c>
      <c r="R240" s="774">
        <f t="shared" si="246"/>
        <v>300000</v>
      </c>
      <c r="S240" s="985">
        <f t="shared" si="247"/>
        <v>240000</v>
      </c>
      <c r="T240" s="975">
        <f t="shared" si="208"/>
        <v>422500</v>
      </c>
      <c r="U240" s="975">
        <f t="shared" si="209"/>
        <v>325000</v>
      </c>
      <c r="V240" s="976">
        <f t="shared" si="210"/>
        <v>260000</v>
      </c>
    </row>
    <row r="241" spans="1:22" x14ac:dyDescent="0.2">
      <c r="A241" s="425">
        <f t="shared" si="165"/>
        <v>224</v>
      </c>
      <c r="B241" s="435" t="s">
        <v>34</v>
      </c>
      <c r="C241" s="936" t="s">
        <v>36</v>
      </c>
      <c r="D241" s="936"/>
      <c r="E241" s="436">
        <v>40</v>
      </c>
      <c r="F241" s="436" t="s">
        <v>29</v>
      </c>
      <c r="G241" s="437" t="s">
        <v>38</v>
      </c>
      <c r="H241" s="156">
        <f t="shared" si="188"/>
        <v>546000</v>
      </c>
      <c r="I241" s="157">
        <v>420000</v>
      </c>
      <c r="J241" s="701">
        <f t="shared" si="229"/>
        <v>336000</v>
      </c>
      <c r="K241" s="792">
        <f t="shared" ref="K241:K248" si="248">H241/1.1</f>
        <v>496363.63636363629</v>
      </c>
      <c r="L241" s="793">
        <f t="shared" ref="L241:L248" si="249">I241/1.1</f>
        <v>381818.18181818177</v>
      </c>
      <c r="M241" s="826">
        <f t="shared" ref="M241:M248" si="250">J241/1.1</f>
        <v>305454.54545454541</v>
      </c>
      <c r="N241" s="665">
        <f t="shared" si="202"/>
        <v>364000</v>
      </c>
      <c r="O241" s="665">
        <f t="shared" si="203"/>
        <v>280000</v>
      </c>
      <c r="P241" s="665">
        <f t="shared" si="204"/>
        <v>224000</v>
      </c>
      <c r="Q241" s="827">
        <f t="shared" ref="Q241:Q248" si="251">H241/1.3</f>
        <v>420000</v>
      </c>
      <c r="R241" s="838">
        <f t="shared" ref="R241:R248" si="252">I241/1.3</f>
        <v>323076.92307692306</v>
      </c>
      <c r="S241" s="986">
        <f t="shared" ref="S241:S248" si="253">J241/1.3</f>
        <v>258461.53846153844</v>
      </c>
      <c r="T241" s="973">
        <f t="shared" si="208"/>
        <v>455000</v>
      </c>
      <c r="U241" s="973">
        <f t="shared" si="209"/>
        <v>350000</v>
      </c>
      <c r="V241" s="978">
        <f t="shared" si="210"/>
        <v>280000</v>
      </c>
    </row>
    <row r="242" spans="1:22" x14ac:dyDescent="0.2">
      <c r="A242" s="425">
        <f t="shared" si="165"/>
        <v>225</v>
      </c>
      <c r="B242" s="435" t="s">
        <v>34</v>
      </c>
      <c r="C242" s="936" t="s">
        <v>36</v>
      </c>
      <c r="D242" s="936"/>
      <c r="E242" s="436">
        <v>40</v>
      </c>
      <c r="F242" s="436" t="s">
        <v>29</v>
      </c>
      <c r="G242" s="437" t="s">
        <v>39</v>
      </c>
      <c r="H242" s="156">
        <f t="shared" si="188"/>
        <v>578500</v>
      </c>
      <c r="I242" s="157">
        <v>445000</v>
      </c>
      <c r="J242" s="701">
        <f t="shared" si="229"/>
        <v>356000</v>
      </c>
      <c r="K242" s="792">
        <f t="shared" si="248"/>
        <v>525909.09090909082</v>
      </c>
      <c r="L242" s="793">
        <f t="shared" si="249"/>
        <v>404545.45454545453</v>
      </c>
      <c r="M242" s="826">
        <f t="shared" si="250"/>
        <v>323636.36363636359</v>
      </c>
      <c r="N242" s="665">
        <f t="shared" si="202"/>
        <v>385666.66666666669</v>
      </c>
      <c r="O242" s="665">
        <f t="shared" si="203"/>
        <v>296666.66666666669</v>
      </c>
      <c r="P242" s="665">
        <f t="shared" si="204"/>
        <v>237333.33333333334</v>
      </c>
      <c r="Q242" s="827">
        <f t="shared" si="251"/>
        <v>445000</v>
      </c>
      <c r="R242" s="838">
        <f t="shared" si="252"/>
        <v>342307.69230769231</v>
      </c>
      <c r="S242" s="986">
        <f t="shared" si="253"/>
        <v>273846.15384615381</v>
      </c>
      <c r="T242" s="973">
        <f t="shared" si="208"/>
        <v>482083.33333333337</v>
      </c>
      <c r="U242" s="973">
        <f t="shared" si="209"/>
        <v>370833.33333333337</v>
      </c>
      <c r="V242" s="978">
        <f t="shared" si="210"/>
        <v>296666.66666666669</v>
      </c>
    </row>
    <row r="243" spans="1:22" ht="17" thickBot="1" x14ac:dyDescent="0.25">
      <c r="A243" s="425">
        <f t="shared" si="165"/>
        <v>226</v>
      </c>
      <c r="B243" s="432" t="s">
        <v>34</v>
      </c>
      <c r="C243" s="935" t="s">
        <v>36</v>
      </c>
      <c r="D243" s="935"/>
      <c r="E243" s="433">
        <v>40</v>
      </c>
      <c r="F243" s="433" t="s">
        <v>29</v>
      </c>
      <c r="G243" s="434" t="s">
        <v>40</v>
      </c>
      <c r="H243" s="36">
        <f t="shared" si="188"/>
        <v>613600</v>
      </c>
      <c r="I243" s="174">
        <v>472000</v>
      </c>
      <c r="J243" s="697">
        <f t="shared" si="229"/>
        <v>377600</v>
      </c>
      <c r="K243" s="702">
        <f t="shared" si="248"/>
        <v>557818.18181818177</v>
      </c>
      <c r="L243" s="799">
        <f t="shared" si="249"/>
        <v>429090.90909090906</v>
      </c>
      <c r="M243" s="834">
        <f t="shared" si="250"/>
        <v>343272.72727272724</v>
      </c>
      <c r="N243" s="995">
        <f t="shared" si="202"/>
        <v>409066.66666666669</v>
      </c>
      <c r="O243" s="995">
        <f t="shared" si="203"/>
        <v>314666.66666666669</v>
      </c>
      <c r="P243" s="995">
        <f t="shared" si="204"/>
        <v>251733.33333333334</v>
      </c>
      <c r="Q243" s="835">
        <f t="shared" si="251"/>
        <v>472000</v>
      </c>
      <c r="R243" s="839">
        <f t="shared" si="252"/>
        <v>363076.92307692306</v>
      </c>
      <c r="S243" s="987">
        <f t="shared" si="253"/>
        <v>290461.53846153844</v>
      </c>
      <c r="T243" s="980">
        <f t="shared" si="208"/>
        <v>511333.33333333337</v>
      </c>
      <c r="U243" s="980">
        <f t="shared" si="209"/>
        <v>393333.33333333337</v>
      </c>
      <c r="V243" s="981">
        <f t="shared" si="210"/>
        <v>314666.66666666669</v>
      </c>
    </row>
    <row r="244" spans="1:22" x14ac:dyDescent="0.2">
      <c r="A244" s="425">
        <f t="shared" si="165"/>
        <v>227</v>
      </c>
      <c r="B244" s="426" t="s">
        <v>41</v>
      </c>
      <c r="C244" s="934" t="s">
        <v>36</v>
      </c>
      <c r="D244" s="934"/>
      <c r="E244" s="427">
        <v>20</v>
      </c>
      <c r="F244" s="427" t="s">
        <v>29</v>
      </c>
      <c r="G244" s="428" t="s">
        <v>37</v>
      </c>
      <c r="H244" s="191">
        <f t="shared" si="188"/>
        <v>474500</v>
      </c>
      <c r="I244" s="152">
        <v>365000</v>
      </c>
      <c r="J244" s="700">
        <f t="shared" si="229"/>
        <v>292000</v>
      </c>
      <c r="K244" s="662">
        <f t="shared" si="248"/>
        <v>431363.63636363635</v>
      </c>
      <c r="L244" s="663">
        <f t="shared" si="249"/>
        <v>331818.18181818177</v>
      </c>
      <c r="M244" s="679">
        <f t="shared" si="250"/>
        <v>265454.54545454541</v>
      </c>
      <c r="N244" s="730">
        <f t="shared" si="202"/>
        <v>316333.33333333331</v>
      </c>
      <c r="O244" s="730">
        <f t="shared" si="203"/>
        <v>243333.33333333334</v>
      </c>
      <c r="P244" s="730">
        <f t="shared" si="204"/>
        <v>194666.66666666666</v>
      </c>
      <c r="Q244" s="788">
        <f t="shared" si="251"/>
        <v>365000</v>
      </c>
      <c r="R244" s="774">
        <f t="shared" si="252"/>
        <v>280769.23076923075</v>
      </c>
      <c r="S244" s="985">
        <f t="shared" si="253"/>
        <v>224615.3846153846</v>
      </c>
      <c r="T244" s="975">
        <f t="shared" si="208"/>
        <v>395416.66666666669</v>
      </c>
      <c r="U244" s="975">
        <f t="shared" si="209"/>
        <v>304166.66666666669</v>
      </c>
      <c r="V244" s="976">
        <f t="shared" si="210"/>
        <v>243333.33333333334</v>
      </c>
    </row>
    <row r="245" spans="1:22" x14ac:dyDescent="0.2">
      <c r="A245" s="425">
        <f t="shared" si="165"/>
        <v>228</v>
      </c>
      <c r="B245" s="435" t="s">
        <v>41</v>
      </c>
      <c r="C245" s="936" t="s">
        <v>36</v>
      </c>
      <c r="D245" s="936"/>
      <c r="E245" s="436">
        <v>20</v>
      </c>
      <c r="F245" s="436" t="s">
        <v>29</v>
      </c>
      <c r="G245" s="437" t="s">
        <v>38</v>
      </c>
      <c r="H245" s="192">
        <f t="shared" si="188"/>
        <v>494000</v>
      </c>
      <c r="I245" s="157">
        <v>380000</v>
      </c>
      <c r="J245" s="701">
        <f t="shared" si="229"/>
        <v>304000</v>
      </c>
      <c r="K245" s="710">
        <f t="shared" si="248"/>
        <v>449090.90909090906</v>
      </c>
      <c r="L245" s="711">
        <f t="shared" si="249"/>
        <v>345454.54545454541</v>
      </c>
      <c r="M245" s="712">
        <f t="shared" si="250"/>
        <v>276363.63636363635</v>
      </c>
      <c r="N245" s="665">
        <f t="shared" si="202"/>
        <v>329333.33333333331</v>
      </c>
      <c r="O245" s="665">
        <f t="shared" si="203"/>
        <v>253333.33333333334</v>
      </c>
      <c r="P245" s="665">
        <f t="shared" si="204"/>
        <v>202666.66666666666</v>
      </c>
      <c r="Q245" s="827">
        <f t="shared" si="251"/>
        <v>380000</v>
      </c>
      <c r="R245" s="838">
        <f t="shared" si="252"/>
        <v>292307.69230769231</v>
      </c>
      <c r="S245" s="986">
        <f t="shared" si="253"/>
        <v>233846.15384615384</v>
      </c>
      <c r="T245" s="973">
        <f t="shared" si="208"/>
        <v>411666.66666666669</v>
      </c>
      <c r="U245" s="973">
        <f t="shared" si="209"/>
        <v>316666.66666666669</v>
      </c>
      <c r="V245" s="978">
        <f t="shared" si="210"/>
        <v>253333.33333333334</v>
      </c>
    </row>
    <row r="246" spans="1:22" x14ac:dyDescent="0.2">
      <c r="A246" s="425">
        <f t="shared" si="165"/>
        <v>229</v>
      </c>
      <c r="B246" s="435" t="s">
        <v>41</v>
      </c>
      <c r="C246" s="936" t="s">
        <v>36</v>
      </c>
      <c r="D246" s="936"/>
      <c r="E246" s="436">
        <v>20</v>
      </c>
      <c r="F246" s="436" t="s">
        <v>29</v>
      </c>
      <c r="G246" s="437" t="s">
        <v>39</v>
      </c>
      <c r="H246" s="192">
        <f t="shared" si="188"/>
        <v>533000</v>
      </c>
      <c r="I246" s="157">
        <v>410000</v>
      </c>
      <c r="J246" s="701">
        <f t="shared" si="229"/>
        <v>328000</v>
      </c>
      <c r="K246" s="710">
        <f t="shared" si="248"/>
        <v>484545.45454545453</v>
      </c>
      <c r="L246" s="711">
        <f t="shared" si="249"/>
        <v>372727.27272727271</v>
      </c>
      <c r="M246" s="712">
        <f t="shared" si="250"/>
        <v>298181.81818181818</v>
      </c>
      <c r="N246" s="665">
        <f t="shared" si="202"/>
        <v>355333.33333333331</v>
      </c>
      <c r="O246" s="665">
        <f t="shared" si="203"/>
        <v>273333.33333333331</v>
      </c>
      <c r="P246" s="665">
        <f t="shared" si="204"/>
        <v>218666.66666666666</v>
      </c>
      <c r="Q246" s="827">
        <f t="shared" si="251"/>
        <v>410000</v>
      </c>
      <c r="R246" s="838">
        <f t="shared" si="252"/>
        <v>315384.61538461538</v>
      </c>
      <c r="S246" s="986">
        <f t="shared" si="253"/>
        <v>252307.69230769231</v>
      </c>
      <c r="T246" s="973">
        <f t="shared" si="208"/>
        <v>444166.66666666669</v>
      </c>
      <c r="U246" s="973">
        <f t="shared" si="209"/>
        <v>341666.66666666669</v>
      </c>
      <c r="V246" s="978">
        <f t="shared" si="210"/>
        <v>273333.33333333337</v>
      </c>
    </row>
    <row r="247" spans="1:22" ht="17" thickBot="1" x14ac:dyDescent="0.25">
      <c r="A247" s="425">
        <f t="shared" si="165"/>
        <v>230</v>
      </c>
      <c r="B247" s="432" t="s">
        <v>41</v>
      </c>
      <c r="C247" s="935" t="s">
        <v>36</v>
      </c>
      <c r="D247" s="935"/>
      <c r="E247" s="433">
        <v>20</v>
      </c>
      <c r="F247" s="433" t="s">
        <v>29</v>
      </c>
      <c r="G247" s="434" t="s">
        <v>40</v>
      </c>
      <c r="H247" s="60">
        <f t="shared" si="188"/>
        <v>578500</v>
      </c>
      <c r="I247" s="168">
        <v>445000</v>
      </c>
      <c r="J247" s="699">
        <f t="shared" si="229"/>
        <v>356000</v>
      </c>
      <c r="K247" s="702">
        <f t="shared" si="248"/>
        <v>525909.09090909082</v>
      </c>
      <c r="L247" s="703">
        <f t="shared" si="249"/>
        <v>404545.45454545453</v>
      </c>
      <c r="M247" s="704">
        <f t="shared" si="250"/>
        <v>323636.36363636359</v>
      </c>
      <c r="N247" s="995">
        <f t="shared" si="202"/>
        <v>385666.66666666669</v>
      </c>
      <c r="O247" s="995">
        <f t="shared" si="203"/>
        <v>296666.66666666669</v>
      </c>
      <c r="P247" s="995">
        <f t="shared" si="204"/>
        <v>237333.33333333334</v>
      </c>
      <c r="Q247" s="835">
        <f t="shared" si="251"/>
        <v>445000</v>
      </c>
      <c r="R247" s="839">
        <f t="shared" si="252"/>
        <v>342307.69230769231</v>
      </c>
      <c r="S247" s="987">
        <f t="shared" si="253"/>
        <v>273846.15384615381</v>
      </c>
      <c r="T247" s="980">
        <f t="shared" si="208"/>
        <v>482083.33333333337</v>
      </c>
      <c r="U247" s="980">
        <f t="shared" si="209"/>
        <v>370833.33333333337</v>
      </c>
      <c r="V247" s="981">
        <f t="shared" si="210"/>
        <v>296666.66666666669</v>
      </c>
    </row>
    <row r="248" spans="1:22" x14ac:dyDescent="0.2">
      <c r="A248" s="425">
        <f t="shared" si="165"/>
        <v>231</v>
      </c>
      <c r="B248" s="426" t="s">
        <v>41</v>
      </c>
      <c r="C248" s="934" t="s">
        <v>36</v>
      </c>
      <c r="D248" s="934"/>
      <c r="E248" s="427">
        <v>40</v>
      </c>
      <c r="F248" s="427" t="s">
        <v>29</v>
      </c>
      <c r="G248" s="428" t="s">
        <v>37</v>
      </c>
      <c r="H248" s="191">
        <f t="shared" ref="H248:H267" si="254">I248*1.3</f>
        <v>461500</v>
      </c>
      <c r="I248" s="152">
        <v>355000</v>
      </c>
      <c r="J248" s="700">
        <f t="shared" si="229"/>
        <v>284000</v>
      </c>
      <c r="K248" s="40">
        <f t="shared" si="248"/>
        <v>419545.45454545453</v>
      </c>
      <c r="L248" s="705">
        <f t="shared" si="249"/>
        <v>322727.27272727271</v>
      </c>
      <c r="M248" s="706">
        <f t="shared" si="250"/>
        <v>258181.81818181815</v>
      </c>
      <c r="N248" s="730">
        <f t="shared" si="202"/>
        <v>307666.66666666669</v>
      </c>
      <c r="O248" s="730">
        <f t="shared" si="203"/>
        <v>236666.66666666666</v>
      </c>
      <c r="P248" s="730">
        <f t="shared" si="204"/>
        <v>189333.33333333334</v>
      </c>
      <c r="Q248" s="788">
        <f t="shared" si="251"/>
        <v>355000</v>
      </c>
      <c r="R248" s="774">
        <f t="shared" si="252"/>
        <v>273076.92307692306</v>
      </c>
      <c r="S248" s="985">
        <f t="shared" si="253"/>
        <v>218461.53846153847</v>
      </c>
      <c r="T248" s="975">
        <f t="shared" si="208"/>
        <v>384583.33333333337</v>
      </c>
      <c r="U248" s="975">
        <f t="shared" si="209"/>
        <v>295833.33333333337</v>
      </c>
      <c r="V248" s="976">
        <f t="shared" si="210"/>
        <v>236666.66666666669</v>
      </c>
    </row>
    <row r="249" spans="1:22" x14ac:dyDescent="0.2">
      <c r="A249" s="425">
        <f t="shared" si="165"/>
        <v>232</v>
      </c>
      <c r="B249" s="435" t="s">
        <v>41</v>
      </c>
      <c r="C249" s="936" t="s">
        <v>36</v>
      </c>
      <c r="D249" s="936"/>
      <c r="E249" s="436">
        <v>40</v>
      </c>
      <c r="F249" s="436" t="s">
        <v>29</v>
      </c>
      <c r="G249" s="437" t="s">
        <v>38</v>
      </c>
      <c r="H249" s="192">
        <f t="shared" si="254"/>
        <v>481000</v>
      </c>
      <c r="I249" s="157">
        <v>370000</v>
      </c>
      <c r="J249" s="701">
        <f t="shared" si="229"/>
        <v>296000</v>
      </c>
      <c r="K249" s="710">
        <f t="shared" ref="K249:K256" si="255">H249/1.1</f>
        <v>437272.72727272724</v>
      </c>
      <c r="L249" s="711">
        <f t="shared" ref="L249:L256" si="256">I249/1.1</f>
        <v>336363.63636363635</v>
      </c>
      <c r="M249" s="712">
        <f t="shared" ref="M249:M256" si="257">J249/1.1</f>
        <v>269090.90909090906</v>
      </c>
      <c r="N249" s="665">
        <f t="shared" si="202"/>
        <v>320666.66666666669</v>
      </c>
      <c r="O249" s="665">
        <f t="shared" si="203"/>
        <v>246666.66666666666</v>
      </c>
      <c r="P249" s="665">
        <f t="shared" si="204"/>
        <v>197333.33333333334</v>
      </c>
      <c r="Q249" s="827">
        <f t="shared" ref="Q249:Q256" si="258">H249/1.3</f>
        <v>370000</v>
      </c>
      <c r="R249" s="838">
        <f t="shared" ref="R249:R256" si="259">I249/1.3</f>
        <v>284615.38461538462</v>
      </c>
      <c r="S249" s="986">
        <f t="shared" ref="S249:S256" si="260">J249/1.3</f>
        <v>227692.30769230769</v>
      </c>
      <c r="T249" s="973">
        <f t="shared" si="208"/>
        <v>400833.33333333337</v>
      </c>
      <c r="U249" s="973">
        <f t="shared" si="209"/>
        <v>308333.33333333337</v>
      </c>
      <c r="V249" s="978">
        <f t="shared" si="210"/>
        <v>246666.66666666669</v>
      </c>
    </row>
    <row r="250" spans="1:22" x14ac:dyDescent="0.2">
      <c r="A250" s="425">
        <f t="shared" si="165"/>
        <v>233</v>
      </c>
      <c r="B250" s="435" t="s">
        <v>41</v>
      </c>
      <c r="C250" s="936" t="s">
        <v>36</v>
      </c>
      <c r="D250" s="936"/>
      <c r="E250" s="436">
        <v>40</v>
      </c>
      <c r="F250" s="436" t="s">
        <v>29</v>
      </c>
      <c r="G250" s="437" t="s">
        <v>39</v>
      </c>
      <c r="H250" s="192">
        <f t="shared" si="254"/>
        <v>520000</v>
      </c>
      <c r="I250" s="157">
        <v>400000</v>
      </c>
      <c r="J250" s="701">
        <f t="shared" si="229"/>
        <v>320000</v>
      </c>
      <c r="K250" s="710">
        <f t="shared" si="255"/>
        <v>472727.27272727271</v>
      </c>
      <c r="L250" s="711">
        <f t="shared" si="256"/>
        <v>363636.36363636359</v>
      </c>
      <c r="M250" s="712">
        <f t="shared" si="257"/>
        <v>290909.09090909088</v>
      </c>
      <c r="N250" s="665">
        <f t="shared" si="202"/>
        <v>346666.66666666669</v>
      </c>
      <c r="O250" s="665">
        <f t="shared" si="203"/>
        <v>266666.66666666669</v>
      </c>
      <c r="P250" s="665">
        <f t="shared" si="204"/>
        <v>213333.33333333334</v>
      </c>
      <c r="Q250" s="827">
        <f t="shared" si="258"/>
        <v>400000</v>
      </c>
      <c r="R250" s="838">
        <f t="shared" si="259"/>
        <v>307692.30769230769</v>
      </c>
      <c r="S250" s="986">
        <f t="shared" si="260"/>
        <v>246153.84615384616</v>
      </c>
      <c r="T250" s="973">
        <f t="shared" si="208"/>
        <v>433333.33333333337</v>
      </c>
      <c r="U250" s="973">
        <f t="shared" si="209"/>
        <v>333333.33333333337</v>
      </c>
      <c r="V250" s="978">
        <f t="shared" si="210"/>
        <v>266666.66666666669</v>
      </c>
    </row>
    <row r="251" spans="1:22" ht="17" thickBot="1" x14ac:dyDescent="0.25">
      <c r="A251" s="425">
        <f t="shared" si="165"/>
        <v>234</v>
      </c>
      <c r="B251" s="429" t="s">
        <v>41</v>
      </c>
      <c r="C251" s="930" t="s">
        <v>36</v>
      </c>
      <c r="D251" s="930"/>
      <c r="E251" s="430">
        <v>40</v>
      </c>
      <c r="F251" s="430" t="s">
        <v>29</v>
      </c>
      <c r="G251" s="431" t="s">
        <v>40</v>
      </c>
      <c r="H251" s="193">
        <f t="shared" si="254"/>
        <v>565500</v>
      </c>
      <c r="I251" s="174">
        <v>435000</v>
      </c>
      <c r="J251" s="697">
        <f t="shared" si="229"/>
        <v>348000</v>
      </c>
      <c r="K251" s="702">
        <f t="shared" si="255"/>
        <v>514090.90909090906</v>
      </c>
      <c r="L251" s="703">
        <f t="shared" si="256"/>
        <v>395454.54545454541</v>
      </c>
      <c r="M251" s="704">
        <f t="shared" si="257"/>
        <v>316363.63636363635</v>
      </c>
      <c r="N251" s="995">
        <f t="shared" si="202"/>
        <v>377000</v>
      </c>
      <c r="O251" s="995">
        <f t="shared" si="203"/>
        <v>290000</v>
      </c>
      <c r="P251" s="995">
        <f t="shared" si="204"/>
        <v>232000</v>
      </c>
      <c r="Q251" s="835">
        <f t="shared" si="258"/>
        <v>435000</v>
      </c>
      <c r="R251" s="839">
        <f t="shared" si="259"/>
        <v>334615.38461538462</v>
      </c>
      <c r="S251" s="987">
        <f t="shared" si="260"/>
        <v>267692.30769230769</v>
      </c>
      <c r="T251" s="980">
        <f t="shared" si="208"/>
        <v>471250</v>
      </c>
      <c r="U251" s="980">
        <f t="shared" si="209"/>
        <v>362500</v>
      </c>
      <c r="V251" s="981">
        <f t="shared" si="210"/>
        <v>290000</v>
      </c>
    </row>
    <row r="252" spans="1:22" x14ac:dyDescent="0.2">
      <c r="A252" s="425">
        <f t="shared" si="165"/>
        <v>235</v>
      </c>
      <c r="B252" s="426" t="s">
        <v>42</v>
      </c>
      <c r="C252" s="934" t="s">
        <v>36</v>
      </c>
      <c r="D252" s="934"/>
      <c r="E252" s="427">
        <v>20</v>
      </c>
      <c r="F252" s="427" t="s">
        <v>29</v>
      </c>
      <c r="G252" s="428" t="s">
        <v>37</v>
      </c>
      <c r="H252" s="191">
        <f t="shared" si="254"/>
        <v>442000</v>
      </c>
      <c r="I252" s="152">
        <v>340000</v>
      </c>
      <c r="J252" s="700">
        <f t="shared" si="229"/>
        <v>272000</v>
      </c>
      <c r="K252" s="40">
        <f t="shared" si="255"/>
        <v>401818.18181818177</v>
      </c>
      <c r="L252" s="705">
        <f t="shared" si="256"/>
        <v>309090.90909090906</v>
      </c>
      <c r="M252" s="706">
        <f t="shared" si="257"/>
        <v>247272.72727272726</v>
      </c>
      <c r="N252" s="730">
        <f t="shared" si="202"/>
        <v>294666.66666666669</v>
      </c>
      <c r="O252" s="730">
        <f t="shared" si="203"/>
        <v>226666.66666666666</v>
      </c>
      <c r="P252" s="730">
        <f t="shared" si="204"/>
        <v>181333.33333333334</v>
      </c>
      <c r="Q252" s="788">
        <f t="shared" si="258"/>
        <v>340000</v>
      </c>
      <c r="R252" s="774">
        <f t="shared" si="259"/>
        <v>261538.46153846153</v>
      </c>
      <c r="S252" s="985">
        <f t="shared" si="260"/>
        <v>209230.76923076922</v>
      </c>
      <c r="T252" s="975">
        <f t="shared" si="208"/>
        <v>368333.33333333337</v>
      </c>
      <c r="U252" s="975">
        <f t="shared" si="209"/>
        <v>283333.33333333337</v>
      </c>
      <c r="V252" s="976">
        <f t="shared" si="210"/>
        <v>226666.66666666669</v>
      </c>
    </row>
    <row r="253" spans="1:22" x14ac:dyDescent="0.2">
      <c r="A253" s="425">
        <f t="shared" si="165"/>
        <v>236</v>
      </c>
      <c r="B253" s="435" t="s">
        <v>42</v>
      </c>
      <c r="C253" s="936" t="s">
        <v>36</v>
      </c>
      <c r="D253" s="936"/>
      <c r="E253" s="436">
        <v>20</v>
      </c>
      <c r="F253" s="436" t="s">
        <v>29</v>
      </c>
      <c r="G253" s="437" t="s">
        <v>38</v>
      </c>
      <c r="H253" s="192">
        <f t="shared" si="254"/>
        <v>481000</v>
      </c>
      <c r="I253" s="157">
        <v>370000</v>
      </c>
      <c r="J253" s="701">
        <f t="shared" si="229"/>
        <v>296000</v>
      </c>
      <c r="K253" s="710">
        <f t="shared" si="255"/>
        <v>437272.72727272724</v>
      </c>
      <c r="L253" s="711">
        <f t="shared" si="256"/>
        <v>336363.63636363635</v>
      </c>
      <c r="M253" s="712">
        <f t="shared" si="257"/>
        <v>269090.90909090906</v>
      </c>
      <c r="N253" s="665">
        <f t="shared" si="202"/>
        <v>320666.66666666669</v>
      </c>
      <c r="O253" s="665">
        <f t="shared" si="203"/>
        <v>246666.66666666666</v>
      </c>
      <c r="P253" s="665">
        <f t="shared" si="204"/>
        <v>197333.33333333334</v>
      </c>
      <c r="Q253" s="827">
        <f t="shared" si="258"/>
        <v>370000</v>
      </c>
      <c r="R253" s="838">
        <f t="shared" si="259"/>
        <v>284615.38461538462</v>
      </c>
      <c r="S253" s="986">
        <f t="shared" si="260"/>
        <v>227692.30769230769</v>
      </c>
      <c r="T253" s="973">
        <f t="shared" si="208"/>
        <v>400833.33333333337</v>
      </c>
      <c r="U253" s="973">
        <f t="shared" si="209"/>
        <v>308333.33333333337</v>
      </c>
      <c r="V253" s="978">
        <f t="shared" si="210"/>
        <v>246666.66666666669</v>
      </c>
    </row>
    <row r="254" spans="1:22" x14ac:dyDescent="0.2">
      <c r="A254" s="425">
        <f t="shared" si="165"/>
        <v>237</v>
      </c>
      <c r="B254" s="435" t="s">
        <v>42</v>
      </c>
      <c r="C254" s="936" t="s">
        <v>36</v>
      </c>
      <c r="D254" s="936"/>
      <c r="E254" s="436">
        <v>20</v>
      </c>
      <c r="F254" s="436" t="s">
        <v>29</v>
      </c>
      <c r="G254" s="437" t="s">
        <v>39</v>
      </c>
      <c r="H254" s="192">
        <f t="shared" si="254"/>
        <v>513500</v>
      </c>
      <c r="I254" s="157">
        <v>395000</v>
      </c>
      <c r="J254" s="701">
        <f t="shared" si="229"/>
        <v>316000</v>
      </c>
      <c r="K254" s="710">
        <f t="shared" si="255"/>
        <v>466818.18181818177</v>
      </c>
      <c r="L254" s="711">
        <f t="shared" si="256"/>
        <v>359090.90909090906</v>
      </c>
      <c r="M254" s="712">
        <f t="shared" si="257"/>
        <v>287272.72727272724</v>
      </c>
      <c r="N254" s="665">
        <f t="shared" si="202"/>
        <v>342333.33333333331</v>
      </c>
      <c r="O254" s="665">
        <f t="shared" si="203"/>
        <v>263333.33333333331</v>
      </c>
      <c r="P254" s="665">
        <f t="shared" si="204"/>
        <v>210666.66666666666</v>
      </c>
      <c r="Q254" s="827">
        <f t="shared" si="258"/>
        <v>395000</v>
      </c>
      <c r="R254" s="838">
        <f t="shared" si="259"/>
        <v>303846.15384615381</v>
      </c>
      <c r="S254" s="986">
        <f t="shared" si="260"/>
        <v>243076.92307692306</v>
      </c>
      <c r="T254" s="973">
        <f t="shared" si="208"/>
        <v>427916.66666666669</v>
      </c>
      <c r="U254" s="973">
        <f t="shared" si="209"/>
        <v>329166.66666666669</v>
      </c>
      <c r="V254" s="978">
        <f t="shared" si="210"/>
        <v>263333.33333333337</v>
      </c>
    </row>
    <row r="255" spans="1:22" ht="17" thickBot="1" x14ac:dyDescent="0.25">
      <c r="A255" s="425">
        <f t="shared" si="165"/>
        <v>238</v>
      </c>
      <c r="B255" s="432" t="s">
        <v>42</v>
      </c>
      <c r="C255" s="935" t="s">
        <v>36</v>
      </c>
      <c r="D255" s="935"/>
      <c r="E255" s="433">
        <v>20</v>
      </c>
      <c r="F255" s="433" t="s">
        <v>29</v>
      </c>
      <c r="G255" s="434" t="s">
        <v>40</v>
      </c>
      <c r="H255" s="60">
        <f t="shared" si="254"/>
        <v>559000</v>
      </c>
      <c r="I255" s="168">
        <v>430000</v>
      </c>
      <c r="J255" s="699">
        <f t="shared" si="229"/>
        <v>344000</v>
      </c>
      <c r="K255" s="702">
        <f t="shared" si="255"/>
        <v>508181.81818181812</v>
      </c>
      <c r="L255" s="703">
        <f t="shared" si="256"/>
        <v>390909.09090909088</v>
      </c>
      <c r="M255" s="704">
        <f t="shared" si="257"/>
        <v>312727.27272727271</v>
      </c>
      <c r="N255" s="995">
        <f t="shared" si="202"/>
        <v>372666.66666666669</v>
      </c>
      <c r="O255" s="995">
        <f t="shared" si="203"/>
        <v>286666.66666666669</v>
      </c>
      <c r="P255" s="995">
        <f t="shared" si="204"/>
        <v>229333.33333333334</v>
      </c>
      <c r="Q255" s="835">
        <f t="shared" si="258"/>
        <v>430000</v>
      </c>
      <c r="R255" s="839">
        <f t="shared" si="259"/>
        <v>330769.23076923075</v>
      </c>
      <c r="S255" s="987">
        <f t="shared" si="260"/>
        <v>264615.38461538462</v>
      </c>
      <c r="T255" s="980">
        <f t="shared" si="208"/>
        <v>465833.33333333337</v>
      </c>
      <c r="U255" s="980">
        <f t="shared" si="209"/>
        <v>358333.33333333337</v>
      </c>
      <c r="V255" s="981">
        <f t="shared" si="210"/>
        <v>286666.66666666669</v>
      </c>
    </row>
    <row r="256" spans="1:22" x14ac:dyDescent="0.2">
      <c r="A256" s="425">
        <f t="shared" si="165"/>
        <v>239</v>
      </c>
      <c r="B256" s="426" t="s">
        <v>42</v>
      </c>
      <c r="C256" s="934" t="s">
        <v>36</v>
      </c>
      <c r="D256" s="934"/>
      <c r="E256" s="427">
        <v>40</v>
      </c>
      <c r="F256" s="427" t="s">
        <v>29</v>
      </c>
      <c r="G256" s="428" t="s">
        <v>37</v>
      </c>
      <c r="H256" s="191">
        <f t="shared" si="254"/>
        <v>429000</v>
      </c>
      <c r="I256" s="152">
        <v>330000</v>
      </c>
      <c r="J256" s="700">
        <f t="shared" si="229"/>
        <v>264000</v>
      </c>
      <c r="K256" s="40">
        <f t="shared" si="255"/>
        <v>389999.99999999994</v>
      </c>
      <c r="L256" s="705">
        <f t="shared" si="256"/>
        <v>300000</v>
      </c>
      <c r="M256" s="706">
        <f t="shared" si="257"/>
        <v>239999.99999999997</v>
      </c>
      <c r="N256" s="730">
        <f t="shared" si="202"/>
        <v>286000</v>
      </c>
      <c r="O256" s="730">
        <f t="shared" si="203"/>
        <v>220000</v>
      </c>
      <c r="P256" s="730">
        <f t="shared" si="204"/>
        <v>176000</v>
      </c>
      <c r="Q256" s="788">
        <f t="shared" si="258"/>
        <v>330000</v>
      </c>
      <c r="R256" s="774">
        <f t="shared" si="259"/>
        <v>253846.15384615384</v>
      </c>
      <c r="S256" s="985">
        <f t="shared" si="260"/>
        <v>203076.92307692306</v>
      </c>
      <c r="T256" s="975">
        <f t="shared" si="208"/>
        <v>357500</v>
      </c>
      <c r="U256" s="975">
        <f t="shared" si="209"/>
        <v>275000</v>
      </c>
      <c r="V256" s="976">
        <f t="shared" si="210"/>
        <v>220000</v>
      </c>
    </row>
    <row r="257" spans="1:22" x14ac:dyDescent="0.2">
      <c r="A257" s="425">
        <f t="shared" si="165"/>
        <v>240</v>
      </c>
      <c r="B257" s="435" t="s">
        <v>42</v>
      </c>
      <c r="C257" s="936" t="s">
        <v>36</v>
      </c>
      <c r="D257" s="936"/>
      <c r="E257" s="436">
        <v>40</v>
      </c>
      <c r="F257" s="436" t="s">
        <v>29</v>
      </c>
      <c r="G257" s="437" t="s">
        <v>38</v>
      </c>
      <c r="H257" s="192">
        <f t="shared" si="254"/>
        <v>468000</v>
      </c>
      <c r="I257" s="157">
        <v>360000</v>
      </c>
      <c r="J257" s="701">
        <f t="shared" si="229"/>
        <v>288000</v>
      </c>
      <c r="K257" s="710">
        <f t="shared" ref="K257:K264" si="261">H257/1.1</f>
        <v>425454.54545454541</v>
      </c>
      <c r="L257" s="711">
        <f t="shared" ref="L257:L264" si="262">I257/1.1</f>
        <v>327272.72727272724</v>
      </c>
      <c r="M257" s="712">
        <f t="shared" ref="M257:M264" si="263">J257/1.1</f>
        <v>261818.18181818179</v>
      </c>
      <c r="N257" s="665">
        <f t="shared" si="202"/>
        <v>312000</v>
      </c>
      <c r="O257" s="665">
        <f t="shared" si="203"/>
        <v>240000</v>
      </c>
      <c r="P257" s="665">
        <f t="shared" si="204"/>
        <v>192000</v>
      </c>
      <c r="Q257" s="827">
        <f t="shared" ref="Q257:Q264" si="264">H257/1.3</f>
        <v>360000</v>
      </c>
      <c r="R257" s="838">
        <f t="shared" ref="R257:R264" si="265">I257/1.3</f>
        <v>276923.07692307694</v>
      </c>
      <c r="S257" s="986">
        <f t="shared" ref="S257:S264" si="266">J257/1.3</f>
        <v>221538.46153846153</v>
      </c>
      <c r="T257" s="973">
        <f t="shared" si="208"/>
        <v>390000</v>
      </c>
      <c r="U257" s="973">
        <f t="shared" si="209"/>
        <v>300000</v>
      </c>
      <c r="V257" s="978">
        <f t="shared" si="210"/>
        <v>240000</v>
      </c>
    </row>
    <row r="258" spans="1:22" x14ac:dyDescent="0.2">
      <c r="A258" s="425">
        <f t="shared" si="165"/>
        <v>241</v>
      </c>
      <c r="B258" s="435" t="s">
        <v>42</v>
      </c>
      <c r="C258" s="936" t="s">
        <v>36</v>
      </c>
      <c r="D258" s="936"/>
      <c r="E258" s="436">
        <v>40</v>
      </c>
      <c r="F258" s="436" t="s">
        <v>29</v>
      </c>
      <c r="G258" s="437" t="s">
        <v>39</v>
      </c>
      <c r="H258" s="192">
        <f t="shared" si="254"/>
        <v>500500</v>
      </c>
      <c r="I258" s="157">
        <v>385000</v>
      </c>
      <c r="J258" s="701">
        <f t="shared" si="229"/>
        <v>308000</v>
      </c>
      <c r="K258" s="710">
        <f t="shared" si="261"/>
        <v>454999.99999999994</v>
      </c>
      <c r="L258" s="711">
        <f t="shared" si="262"/>
        <v>350000</v>
      </c>
      <c r="M258" s="712">
        <f t="shared" si="263"/>
        <v>280000</v>
      </c>
      <c r="N258" s="665">
        <f t="shared" si="202"/>
        <v>333666.66666666669</v>
      </c>
      <c r="O258" s="665">
        <f t="shared" si="203"/>
        <v>256666.66666666666</v>
      </c>
      <c r="P258" s="665">
        <f t="shared" si="204"/>
        <v>205333.33333333334</v>
      </c>
      <c r="Q258" s="827">
        <f t="shared" si="264"/>
        <v>385000</v>
      </c>
      <c r="R258" s="838">
        <f t="shared" si="265"/>
        <v>296153.84615384613</v>
      </c>
      <c r="S258" s="986">
        <f t="shared" si="266"/>
        <v>236923.07692307691</v>
      </c>
      <c r="T258" s="973">
        <f t="shared" si="208"/>
        <v>417083.33333333337</v>
      </c>
      <c r="U258" s="973">
        <f t="shared" si="209"/>
        <v>320833.33333333337</v>
      </c>
      <c r="V258" s="978">
        <f t="shared" si="210"/>
        <v>256666.66666666669</v>
      </c>
    </row>
    <row r="259" spans="1:22" ht="17" thickBot="1" x14ac:dyDescent="0.25">
      <c r="A259" s="425">
        <f t="shared" si="165"/>
        <v>242</v>
      </c>
      <c r="B259" s="429" t="s">
        <v>42</v>
      </c>
      <c r="C259" s="930" t="s">
        <v>36</v>
      </c>
      <c r="D259" s="930"/>
      <c r="E259" s="430">
        <v>40</v>
      </c>
      <c r="F259" s="430" t="s">
        <v>29</v>
      </c>
      <c r="G259" s="431" t="s">
        <v>40</v>
      </c>
      <c r="H259" s="193">
        <f t="shared" si="254"/>
        <v>546000</v>
      </c>
      <c r="I259" s="174">
        <v>420000</v>
      </c>
      <c r="J259" s="697">
        <f t="shared" si="229"/>
        <v>336000</v>
      </c>
      <c r="K259" s="702">
        <f t="shared" si="261"/>
        <v>496363.63636363629</v>
      </c>
      <c r="L259" s="703">
        <f t="shared" si="262"/>
        <v>381818.18181818177</v>
      </c>
      <c r="M259" s="704">
        <f t="shared" si="263"/>
        <v>305454.54545454541</v>
      </c>
      <c r="N259" s="995">
        <f t="shared" si="202"/>
        <v>364000</v>
      </c>
      <c r="O259" s="995">
        <f t="shared" si="203"/>
        <v>280000</v>
      </c>
      <c r="P259" s="995">
        <f t="shared" si="204"/>
        <v>224000</v>
      </c>
      <c r="Q259" s="835">
        <f t="shared" si="264"/>
        <v>420000</v>
      </c>
      <c r="R259" s="839">
        <f t="shared" si="265"/>
        <v>323076.92307692306</v>
      </c>
      <c r="S259" s="987">
        <f t="shared" si="266"/>
        <v>258461.53846153844</v>
      </c>
      <c r="T259" s="980">
        <f t="shared" si="208"/>
        <v>455000</v>
      </c>
      <c r="U259" s="980">
        <f t="shared" si="209"/>
        <v>350000</v>
      </c>
      <c r="V259" s="981">
        <f t="shared" si="210"/>
        <v>280000</v>
      </c>
    </row>
    <row r="260" spans="1:22" x14ac:dyDescent="0.2">
      <c r="A260" s="425">
        <f t="shared" si="165"/>
        <v>243</v>
      </c>
      <c r="B260" s="426" t="s">
        <v>43</v>
      </c>
      <c r="C260" s="934" t="s">
        <v>36</v>
      </c>
      <c r="D260" s="934"/>
      <c r="E260" s="427">
        <v>20</v>
      </c>
      <c r="F260" s="427" t="s">
        <v>29</v>
      </c>
      <c r="G260" s="428" t="s">
        <v>37</v>
      </c>
      <c r="H260" s="191">
        <f t="shared" si="254"/>
        <v>312000</v>
      </c>
      <c r="I260" s="152">
        <v>240000</v>
      </c>
      <c r="J260" s="700">
        <f t="shared" si="229"/>
        <v>192000</v>
      </c>
      <c r="K260" s="40">
        <f t="shared" si="261"/>
        <v>283636.36363636359</v>
      </c>
      <c r="L260" s="705">
        <f t="shared" si="262"/>
        <v>218181.81818181818</v>
      </c>
      <c r="M260" s="706">
        <f t="shared" si="263"/>
        <v>174545.45454545453</v>
      </c>
      <c r="N260" s="730">
        <f t="shared" si="202"/>
        <v>208000</v>
      </c>
      <c r="O260" s="730">
        <f t="shared" si="203"/>
        <v>160000</v>
      </c>
      <c r="P260" s="730">
        <f t="shared" si="204"/>
        <v>128000</v>
      </c>
      <c r="Q260" s="788">
        <f t="shared" si="264"/>
        <v>240000</v>
      </c>
      <c r="R260" s="774">
        <f t="shared" si="265"/>
        <v>184615.3846153846</v>
      </c>
      <c r="S260" s="985">
        <f t="shared" si="266"/>
        <v>147692.30769230769</v>
      </c>
      <c r="T260" s="975">
        <f t="shared" si="208"/>
        <v>260000</v>
      </c>
      <c r="U260" s="975">
        <f t="shared" si="209"/>
        <v>200000</v>
      </c>
      <c r="V260" s="976">
        <f t="shared" si="210"/>
        <v>160000</v>
      </c>
    </row>
    <row r="261" spans="1:22" x14ac:dyDescent="0.2">
      <c r="A261" s="425">
        <f t="shared" si="165"/>
        <v>244</v>
      </c>
      <c r="B261" s="435" t="s">
        <v>43</v>
      </c>
      <c r="C261" s="936" t="s">
        <v>36</v>
      </c>
      <c r="D261" s="936"/>
      <c r="E261" s="436">
        <v>20</v>
      </c>
      <c r="F261" s="436" t="s">
        <v>29</v>
      </c>
      <c r="G261" s="437" t="s">
        <v>38</v>
      </c>
      <c r="H261" s="192">
        <f t="shared" si="254"/>
        <v>351000</v>
      </c>
      <c r="I261" s="157">
        <v>270000</v>
      </c>
      <c r="J261" s="701">
        <f t="shared" si="229"/>
        <v>216000</v>
      </c>
      <c r="K261" s="710">
        <f t="shared" si="261"/>
        <v>319090.90909090906</v>
      </c>
      <c r="L261" s="711">
        <f t="shared" si="262"/>
        <v>245454.54545454544</v>
      </c>
      <c r="M261" s="712">
        <f t="shared" si="263"/>
        <v>196363.63636363635</v>
      </c>
      <c r="N261" s="665">
        <f t="shared" si="202"/>
        <v>234000</v>
      </c>
      <c r="O261" s="665">
        <f t="shared" si="203"/>
        <v>180000</v>
      </c>
      <c r="P261" s="665">
        <f t="shared" si="204"/>
        <v>144000</v>
      </c>
      <c r="Q261" s="827">
        <f t="shared" si="264"/>
        <v>270000</v>
      </c>
      <c r="R261" s="838">
        <f t="shared" si="265"/>
        <v>207692.30769230769</v>
      </c>
      <c r="S261" s="986">
        <f t="shared" si="266"/>
        <v>166153.84615384616</v>
      </c>
      <c r="T261" s="973">
        <f t="shared" si="208"/>
        <v>292500</v>
      </c>
      <c r="U261" s="973">
        <f t="shared" si="209"/>
        <v>225000</v>
      </c>
      <c r="V261" s="978">
        <f t="shared" si="210"/>
        <v>180000</v>
      </c>
    </row>
    <row r="262" spans="1:22" x14ac:dyDescent="0.2">
      <c r="A262" s="425">
        <f t="shared" si="165"/>
        <v>245</v>
      </c>
      <c r="B262" s="435" t="s">
        <v>43</v>
      </c>
      <c r="C262" s="936" t="s">
        <v>36</v>
      </c>
      <c r="D262" s="936"/>
      <c r="E262" s="436">
        <v>20</v>
      </c>
      <c r="F262" s="436" t="s">
        <v>29</v>
      </c>
      <c r="G262" s="437" t="s">
        <v>39</v>
      </c>
      <c r="H262" s="192">
        <f t="shared" si="254"/>
        <v>383500</v>
      </c>
      <c r="I262" s="157">
        <v>295000</v>
      </c>
      <c r="J262" s="701">
        <f t="shared" si="229"/>
        <v>236000</v>
      </c>
      <c r="K262" s="710">
        <f t="shared" si="261"/>
        <v>348636.36363636359</v>
      </c>
      <c r="L262" s="711">
        <f t="shared" si="262"/>
        <v>268181.81818181818</v>
      </c>
      <c r="M262" s="712">
        <f t="shared" si="263"/>
        <v>214545.45454545453</v>
      </c>
      <c r="N262" s="665">
        <f t="shared" si="202"/>
        <v>255666.66666666666</v>
      </c>
      <c r="O262" s="665">
        <f t="shared" si="203"/>
        <v>196666.66666666666</v>
      </c>
      <c r="P262" s="665">
        <f t="shared" si="204"/>
        <v>157333.33333333334</v>
      </c>
      <c r="Q262" s="827">
        <f t="shared" si="264"/>
        <v>295000</v>
      </c>
      <c r="R262" s="838">
        <f t="shared" si="265"/>
        <v>226923.07692307691</v>
      </c>
      <c r="S262" s="986">
        <f t="shared" si="266"/>
        <v>181538.46153846153</v>
      </c>
      <c r="T262" s="973">
        <f t="shared" si="208"/>
        <v>319583.33333333337</v>
      </c>
      <c r="U262" s="973">
        <f t="shared" si="209"/>
        <v>245833.33333333334</v>
      </c>
      <c r="V262" s="978">
        <f t="shared" si="210"/>
        <v>196666.66666666669</v>
      </c>
    </row>
    <row r="263" spans="1:22" ht="17" thickBot="1" x14ac:dyDescent="0.25">
      <c r="A263" s="425">
        <f t="shared" si="165"/>
        <v>246</v>
      </c>
      <c r="B263" s="432" t="s">
        <v>43</v>
      </c>
      <c r="C263" s="935" t="s">
        <v>36</v>
      </c>
      <c r="D263" s="935"/>
      <c r="E263" s="433">
        <v>20</v>
      </c>
      <c r="F263" s="433" t="s">
        <v>29</v>
      </c>
      <c r="G263" s="434" t="s">
        <v>40</v>
      </c>
      <c r="H263" s="60">
        <f t="shared" si="254"/>
        <v>429000</v>
      </c>
      <c r="I263" s="168">
        <v>330000</v>
      </c>
      <c r="J263" s="699">
        <f t="shared" si="229"/>
        <v>264000</v>
      </c>
      <c r="K263" s="702">
        <f t="shared" si="261"/>
        <v>389999.99999999994</v>
      </c>
      <c r="L263" s="703">
        <f t="shared" si="262"/>
        <v>300000</v>
      </c>
      <c r="M263" s="704">
        <f t="shared" si="263"/>
        <v>239999.99999999997</v>
      </c>
      <c r="N263" s="995">
        <f t="shared" si="202"/>
        <v>286000</v>
      </c>
      <c r="O263" s="995">
        <f t="shared" si="203"/>
        <v>220000</v>
      </c>
      <c r="P263" s="995">
        <f t="shared" si="204"/>
        <v>176000</v>
      </c>
      <c r="Q263" s="835">
        <f t="shared" si="264"/>
        <v>330000</v>
      </c>
      <c r="R263" s="839">
        <f t="shared" si="265"/>
        <v>253846.15384615384</v>
      </c>
      <c r="S263" s="987">
        <f t="shared" si="266"/>
        <v>203076.92307692306</v>
      </c>
      <c r="T263" s="980">
        <f t="shared" si="208"/>
        <v>357500</v>
      </c>
      <c r="U263" s="980">
        <f t="shared" si="209"/>
        <v>275000</v>
      </c>
      <c r="V263" s="981">
        <f t="shared" si="210"/>
        <v>220000</v>
      </c>
    </row>
    <row r="264" spans="1:22" x14ac:dyDescent="0.2">
      <c r="A264" s="425">
        <f t="shared" ref="A264:A267" si="267">A263+1</f>
        <v>247</v>
      </c>
      <c r="B264" s="426" t="s">
        <v>43</v>
      </c>
      <c r="C264" s="934" t="s">
        <v>36</v>
      </c>
      <c r="D264" s="934"/>
      <c r="E264" s="427">
        <v>40</v>
      </c>
      <c r="F264" s="427" t="s">
        <v>29</v>
      </c>
      <c r="G264" s="428" t="s">
        <v>37</v>
      </c>
      <c r="H264" s="191">
        <f t="shared" si="254"/>
        <v>299000</v>
      </c>
      <c r="I264" s="152">
        <v>230000</v>
      </c>
      <c r="J264" s="700">
        <f t="shared" si="229"/>
        <v>184000</v>
      </c>
      <c r="K264" s="40">
        <f t="shared" si="261"/>
        <v>271818.18181818182</v>
      </c>
      <c r="L264" s="705">
        <f t="shared" si="262"/>
        <v>209090.90909090909</v>
      </c>
      <c r="M264" s="706">
        <f t="shared" si="263"/>
        <v>167272.72727272726</v>
      </c>
      <c r="N264" s="730">
        <f t="shared" si="202"/>
        <v>199333.33333333334</v>
      </c>
      <c r="O264" s="730">
        <f t="shared" si="203"/>
        <v>153333.33333333334</v>
      </c>
      <c r="P264" s="730">
        <f t="shared" si="204"/>
        <v>122666.66666666667</v>
      </c>
      <c r="Q264" s="788">
        <f t="shared" si="264"/>
        <v>230000</v>
      </c>
      <c r="R264" s="774">
        <f t="shared" si="265"/>
        <v>176923.07692307691</v>
      </c>
      <c r="S264" s="985">
        <f t="shared" si="266"/>
        <v>141538.46153846153</v>
      </c>
      <c r="T264" s="975">
        <f t="shared" si="208"/>
        <v>249166.66666666669</v>
      </c>
      <c r="U264" s="975">
        <f t="shared" si="209"/>
        <v>191666.66666666669</v>
      </c>
      <c r="V264" s="976">
        <f t="shared" si="210"/>
        <v>153333.33333333334</v>
      </c>
    </row>
    <row r="265" spans="1:22" x14ac:dyDescent="0.2">
      <c r="A265" s="425">
        <f t="shared" si="267"/>
        <v>248</v>
      </c>
      <c r="B265" s="435" t="s">
        <v>43</v>
      </c>
      <c r="C265" s="936" t="s">
        <v>36</v>
      </c>
      <c r="D265" s="936"/>
      <c r="E265" s="436">
        <v>40</v>
      </c>
      <c r="F265" s="436" t="s">
        <v>29</v>
      </c>
      <c r="G265" s="437" t="s">
        <v>38</v>
      </c>
      <c r="H265" s="192">
        <f t="shared" si="254"/>
        <v>338000</v>
      </c>
      <c r="I265" s="157">
        <v>260000</v>
      </c>
      <c r="J265" s="701">
        <f t="shared" si="229"/>
        <v>208000</v>
      </c>
      <c r="K265" s="710">
        <f t="shared" ref="K265:K267" si="268">H265/1.1</f>
        <v>307272.72727272724</v>
      </c>
      <c r="L265" s="711">
        <f t="shared" ref="L265:L267" si="269">I265/1.1</f>
        <v>236363.63636363635</v>
      </c>
      <c r="M265" s="712">
        <f t="shared" ref="M265:M267" si="270">J265/1.1</f>
        <v>189090.90909090909</v>
      </c>
      <c r="N265" s="665">
        <f t="shared" si="202"/>
        <v>225333.33333333334</v>
      </c>
      <c r="O265" s="665">
        <f t="shared" si="203"/>
        <v>173333.33333333334</v>
      </c>
      <c r="P265" s="665">
        <f t="shared" si="204"/>
        <v>138666.66666666666</v>
      </c>
      <c r="Q265" s="827">
        <f t="shared" ref="Q265:Q267" si="271">H265/1.3</f>
        <v>260000</v>
      </c>
      <c r="R265" s="838">
        <f t="shared" ref="R265:R267" si="272">I265/1.3</f>
        <v>200000</v>
      </c>
      <c r="S265" s="986">
        <f t="shared" ref="S265:S267" si="273">J265/1.3</f>
        <v>160000</v>
      </c>
      <c r="T265" s="973">
        <f t="shared" si="208"/>
        <v>281666.66666666669</v>
      </c>
      <c r="U265" s="973">
        <f t="shared" si="209"/>
        <v>216666.66666666669</v>
      </c>
      <c r="V265" s="978">
        <f t="shared" si="210"/>
        <v>173333.33333333334</v>
      </c>
    </row>
    <row r="266" spans="1:22" x14ac:dyDescent="0.2">
      <c r="A266" s="425">
        <f t="shared" si="267"/>
        <v>249</v>
      </c>
      <c r="B266" s="435" t="s">
        <v>43</v>
      </c>
      <c r="C266" s="936" t="s">
        <v>36</v>
      </c>
      <c r="D266" s="936"/>
      <c r="E266" s="436">
        <v>40</v>
      </c>
      <c r="F266" s="436" t="s">
        <v>29</v>
      </c>
      <c r="G266" s="437" t="s">
        <v>39</v>
      </c>
      <c r="H266" s="192">
        <f t="shared" si="254"/>
        <v>370500</v>
      </c>
      <c r="I266" s="157">
        <v>285000</v>
      </c>
      <c r="J266" s="701">
        <f t="shared" si="229"/>
        <v>228000</v>
      </c>
      <c r="K266" s="710">
        <f t="shared" si="268"/>
        <v>336818.18181818177</v>
      </c>
      <c r="L266" s="711">
        <f t="shared" si="269"/>
        <v>259090.90909090906</v>
      </c>
      <c r="M266" s="712">
        <f t="shared" si="270"/>
        <v>207272.72727272726</v>
      </c>
      <c r="N266" s="665">
        <f t="shared" si="202"/>
        <v>247000</v>
      </c>
      <c r="O266" s="665">
        <f t="shared" si="203"/>
        <v>190000</v>
      </c>
      <c r="P266" s="665">
        <f t="shared" si="204"/>
        <v>152000</v>
      </c>
      <c r="Q266" s="827">
        <f t="shared" si="271"/>
        <v>285000</v>
      </c>
      <c r="R266" s="838">
        <f t="shared" si="272"/>
        <v>219230.76923076922</v>
      </c>
      <c r="S266" s="986">
        <f t="shared" si="273"/>
        <v>175384.61538461538</v>
      </c>
      <c r="T266" s="973">
        <f t="shared" si="208"/>
        <v>308750</v>
      </c>
      <c r="U266" s="973">
        <f t="shared" si="209"/>
        <v>237500</v>
      </c>
      <c r="V266" s="978">
        <f t="shared" si="210"/>
        <v>190000</v>
      </c>
    </row>
    <row r="267" spans="1:22" ht="17" thickBot="1" x14ac:dyDescent="0.25">
      <c r="A267" s="438">
        <f t="shared" si="267"/>
        <v>250</v>
      </c>
      <c r="B267" s="429" t="s">
        <v>43</v>
      </c>
      <c r="C267" s="930" t="s">
        <v>36</v>
      </c>
      <c r="D267" s="930"/>
      <c r="E267" s="430">
        <v>40</v>
      </c>
      <c r="F267" s="430" t="s">
        <v>29</v>
      </c>
      <c r="G267" s="431" t="s">
        <v>40</v>
      </c>
      <c r="H267" s="193">
        <f t="shared" si="254"/>
        <v>416000</v>
      </c>
      <c r="I267" s="174">
        <v>320000</v>
      </c>
      <c r="J267" s="697">
        <f t="shared" si="229"/>
        <v>256000</v>
      </c>
      <c r="K267" s="702">
        <f t="shared" si="268"/>
        <v>378181.81818181818</v>
      </c>
      <c r="L267" s="703">
        <f t="shared" si="269"/>
        <v>290909.09090909088</v>
      </c>
      <c r="M267" s="704">
        <f t="shared" si="270"/>
        <v>232727.27272727271</v>
      </c>
      <c r="N267" s="995">
        <f t="shared" si="202"/>
        <v>277333.33333333331</v>
      </c>
      <c r="O267" s="995">
        <f t="shared" si="203"/>
        <v>213333.33333333334</v>
      </c>
      <c r="P267" s="995">
        <f t="shared" si="204"/>
        <v>170666.66666666666</v>
      </c>
      <c r="Q267" s="835">
        <f t="shared" si="271"/>
        <v>320000</v>
      </c>
      <c r="R267" s="839">
        <f t="shared" si="272"/>
        <v>246153.84615384616</v>
      </c>
      <c r="S267" s="987">
        <f t="shared" si="273"/>
        <v>196923.07692307691</v>
      </c>
      <c r="T267" s="980">
        <f t="shared" si="208"/>
        <v>346666.66666666669</v>
      </c>
      <c r="U267" s="980">
        <f t="shared" si="209"/>
        <v>266666.66666666669</v>
      </c>
      <c r="V267" s="981">
        <f t="shared" si="210"/>
        <v>213333.33333333334</v>
      </c>
    </row>
  </sheetData>
  <autoFilter ref="B5:G5" xr:uid="{BC06E9E6-E5C2-744A-9969-4353C3475E55}"/>
  <mergeCells count="132">
    <mergeCell ref="T206:V206"/>
    <mergeCell ref="T213:V213"/>
    <mergeCell ref="T214:V214"/>
    <mergeCell ref="H2:J2"/>
    <mergeCell ref="K2:M2"/>
    <mergeCell ref="A1:M1"/>
    <mergeCell ref="T3:V3"/>
    <mergeCell ref="T4:V4"/>
    <mergeCell ref="N1:V1"/>
    <mergeCell ref="N2:P2"/>
    <mergeCell ref="Q2:S2"/>
    <mergeCell ref="T2:V2"/>
    <mergeCell ref="T151:V151"/>
    <mergeCell ref="T152:V152"/>
    <mergeCell ref="T205:V205"/>
    <mergeCell ref="X5:AC5"/>
    <mergeCell ref="C266:D266"/>
    <mergeCell ref="C267:D267"/>
    <mergeCell ref="A3:G4"/>
    <mergeCell ref="A150:S150"/>
    <mergeCell ref="A151:G152"/>
    <mergeCell ref="A204:S204"/>
    <mergeCell ref="A205:G206"/>
    <mergeCell ref="A213:G214"/>
    <mergeCell ref="A212:S212"/>
    <mergeCell ref="C260:D260"/>
    <mergeCell ref="C261:D261"/>
    <mergeCell ref="C262:D262"/>
    <mergeCell ref="C263:D263"/>
    <mergeCell ref="C264:D264"/>
    <mergeCell ref="C265:D265"/>
    <mergeCell ref="C254:D254"/>
    <mergeCell ref="C255:D255"/>
    <mergeCell ref="C256:D256"/>
    <mergeCell ref="C257:D257"/>
    <mergeCell ref="C258:D258"/>
    <mergeCell ref="C259:D259"/>
    <mergeCell ref="C248:D248"/>
    <mergeCell ref="C249:D249"/>
    <mergeCell ref="C250:D250"/>
    <mergeCell ref="C251:D251"/>
    <mergeCell ref="C252:D252"/>
    <mergeCell ref="C253:D253"/>
    <mergeCell ref="C242:D242"/>
    <mergeCell ref="C243:D243"/>
    <mergeCell ref="C244:D244"/>
    <mergeCell ref="C245:D245"/>
    <mergeCell ref="C246:D246"/>
    <mergeCell ref="C247:D247"/>
    <mergeCell ref="C236:D236"/>
    <mergeCell ref="C237:D237"/>
    <mergeCell ref="C238:D238"/>
    <mergeCell ref="C239:D239"/>
    <mergeCell ref="C240:D240"/>
    <mergeCell ref="C241:D241"/>
    <mergeCell ref="C230:D230"/>
    <mergeCell ref="C231:D231"/>
    <mergeCell ref="C232:D232"/>
    <mergeCell ref="C233:D233"/>
    <mergeCell ref="C234:D234"/>
    <mergeCell ref="C235:D235"/>
    <mergeCell ref="C224:D224"/>
    <mergeCell ref="C225:D225"/>
    <mergeCell ref="C226:D226"/>
    <mergeCell ref="C227:D227"/>
    <mergeCell ref="C228:D228"/>
    <mergeCell ref="C229:D229"/>
    <mergeCell ref="C218:D218"/>
    <mergeCell ref="C219:D219"/>
    <mergeCell ref="C220:D220"/>
    <mergeCell ref="C221:D221"/>
    <mergeCell ref="C222:D222"/>
    <mergeCell ref="C223:D223"/>
    <mergeCell ref="K214:M214"/>
    <mergeCell ref="N214:P214"/>
    <mergeCell ref="Q214:S214"/>
    <mergeCell ref="C215:D215"/>
    <mergeCell ref="C216:D216"/>
    <mergeCell ref="C217:D217"/>
    <mergeCell ref="Q206:S206"/>
    <mergeCell ref="D208:D211"/>
    <mergeCell ref="H213:J213"/>
    <mergeCell ref="K213:M213"/>
    <mergeCell ref="N213:P213"/>
    <mergeCell ref="Q213:S213"/>
    <mergeCell ref="H214:J214"/>
    <mergeCell ref="H205:J205"/>
    <mergeCell ref="K205:M205"/>
    <mergeCell ref="N205:P205"/>
    <mergeCell ref="Q205:S205"/>
    <mergeCell ref="H206:J206"/>
    <mergeCell ref="K206:M206"/>
    <mergeCell ref="N206:P206"/>
    <mergeCell ref="D78:D101"/>
    <mergeCell ref="D102:D125"/>
    <mergeCell ref="D126:D149"/>
    <mergeCell ref="H152:J152"/>
    <mergeCell ref="K152:M152"/>
    <mergeCell ref="N152:P152"/>
    <mergeCell ref="Q152:S152"/>
    <mergeCell ref="H151:J151"/>
    <mergeCell ref="K151:M151"/>
    <mergeCell ref="N151:P151"/>
    <mergeCell ref="Q151:S151"/>
    <mergeCell ref="B184:B193"/>
    <mergeCell ref="D184:D193"/>
    <mergeCell ref="B194:B203"/>
    <mergeCell ref="D194:D203"/>
    <mergeCell ref="D154:D163"/>
    <mergeCell ref="B154:B163"/>
    <mergeCell ref="B164:B173"/>
    <mergeCell ref="D164:D173"/>
    <mergeCell ref="B174:B183"/>
    <mergeCell ref="D174:D183"/>
    <mergeCell ref="A2:D2"/>
    <mergeCell ref="B102:B125"/>
    <mergeCell ref="B126:B149"/>
    <mergeCell ref="Q3:S3"/>
    <mergeCell ref="Q4:S4"/>
    <mergeCell ref="B30:B53"/>
    <mergeCell ref="B54:B77"/>
    <mergeCell ref="B78:B101"/>
    <mergeCell ref="D6:D29"/>
    <mergeCell ref="D30:D53"/>
    <mergeCell ref="D54:D77"/>
    <mergeCell ref="B6:B29"/>
    <mergeCell ref="H3:J3"/>
    <mergeCell ref="H4:J4"/>
    <mergeCell ref="K3:M3"/>
    <mergeCell ref="K4:M4"/>
    <mergeCell ref="N3:P3"/>
    <mergeCell ref="N4:P4"/>
  </mergeCells>
  <phoneticPr fontId="7" type="noConversion"/>
  <pageMargins left="0.25" right="0.25" top="0.75" bottom="0.75" header="0.3" footer="0.3"/>
  <pageSetup paperSize="9" scale="32" fitToHeight="4" orientation="landscape" horizontalDpi="0" verticalDpi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9A1FFB-7F8D-5345-A2AD-2EE53026F611}">
  <sheetPr>
    <tabColor theme="4" tint="0.79998168889431442"/>
  </sheetPr>
  <dimension ref="A1:Q168"/>
  <sheetViews>
    <sheetView zoomScale="86" zoomScaleNormal="86" workbookViewId="0">
      <selection activeCell="E1" sqref="E1:Q1"/>
    </sheetView>
  </sheetViews>
  <sheetFormatPr baseColWidth="10" defaultRowHeight="16" x14ac:dyDescent="0.2"/>
  <cols>
    <col min="9" max="9" width="10.83203125" style="1"/>
    <col min="11" max="11" width="14.6640625" style="1" customWidth="1"/>
    <col min="12" max="12" width="12.6640625" customWidth="1"/>
    <col min="13" max="13" width="10.83203125" style="1"/>
  </cols>
  <sheetData>
    <row r="1" spans="1:17" ht="17" thickBot="1" x14ac:dyDescent="0.25">
      <c r="A1" s="859" t="s">
        <v>99</v>
      </c>
      <c r="B1" s="859"/>
      <c r="C1" s="859"/>
      <c r="D1" s="859"/>
      <c r="E1" s="1011" t="s">
        <v>100</v>
      </c>
      <c r="F1" s="1011"/>
      <c r="G1" s="1011"/>
      <c r="H1" s="1011"/>
      <c r="I1" s="1011"/>
      <c r="J1" s="1011"/>
      <c r="K1" s="1011"/>
      <c r="L1" s="1011"/>
      <c r="M1" s="1011"/>
      <c r="N1" s="1011"/>
      <c r="O1" s="1011"/>
      <c r="P1" s="1011"/>
      <c r="Q1" s="1012"/>
    </row>
    <row r="2" spans="1:17" ht="17" thickBot="1" x14ac:dyDescent="0.25"/>
    <row r="3" spans="1:17" ht="20" thickBot="1" x14ac:dyDescent="0.3">
      <c r="B3" s="950" t="s">
        <v>44</v>
      </c>
      <c r="C3" s="951"/>
      <c r="D3" s="951"/>
      <c r="E3" s="951"/>
      <c r="F3" s="951"/>
      <c r="G3" s="951"/>
      <c r="H3" s="951"/>
      <c r="I3" s="952" t="s">
        <v>73</v>
      </c>
      <c r="J3" s="953"/>
      <c r="K3" s="954" t="s">
        <v>74</v>
      </c>
      <c r="L3" s="955"/>
      <c r="M3" s="956" t="s">
        <v>75</v>
      </c>
      <c r="N3" s="957"/>
    </row>
    <row r="4" spans="1:17" ht="35" thickBot="1" x14ac:dyDescent="0.25">
      <c r="B4" s="527" t="s">
        <v>45</v>
      </c>
      <c r="C4" s="528" t="s">
        <v>46</v>
      </c>
      <c r="D4" s="529" t="s">
        <v>47</v>
      </c>
      <c r="E4" s="530" t="s">
        <v>48</v>
      </c>
      <c r="F4" s="529" t="s">
        <v>49</v>
      </c>
      <c r="G4" s="531" t="s">
        <v>50</v>
      </c>
      <c r="H4" s="532" t="s">
        <v>51</v>
      </c>
      <c r="I4" s="525" t="s">
        <v>76</v>
      </c>
      <c r="J4" s="533" t="s">
        <v>77</v>
      </c>
      <c r="K4" s="571" t="s">
        <v>76</v>
      </c>
      <c r="L4" s="572" t="s">
        <v>77</v>
      </c>
      <c r="M4" s="552" t="s">
        <v>76</v>
      </c>
      <c r="N4" s="526" t="s">
        <v>77</v>
      </c>
    </row>
    <row r="5" spans="1:17" ht="28" x14ac:dyDescent="0.2">
      <c r="B5" s="594" t="s">
        <v>52</v>
      </c>
      <c r="C5" s="61" t="s">
        <v>53</v>
      </c>
      <c r="D5" s="194" t="s">
        <v>12</v>
      </c>
      <c r="E5" s="195" t="s">
        <v>54</v>
      </c>
      <c r="F5" s="196">
        <v>20</v>
      </c>
      <c r="G5" s="194" t="s">
        <v>55</v>
      </c>
      <c r="H5" s="129" t="s">
        <v>56</v>
      </c>
      <c r="I5" s="445">
        <v>288000</v>
      </c>
      <c r="J5" s="534">
        <v>5760</v>
      </c>
      <c r="K5" s="445">
        <v>265200</v>
      </c>
      <c r="L5" s="452">
        <v>5304</v>
      </c>
      <c r="M5" s="553">
        <v>250800</v>
      </c>
      <c r="N5" s="452">
        <v>5016</v>
      </c>
    </row>
    <row r="6" spans="1:17" ht="28" x14ac:dyDescent="0.2">
      <c r="B6" s="595" t="s">
        <v>52</v>
      </c>
      <c r="C6" s="197" t="s">
        <v>53</v>
      </c>
      <c r="D6" s="100" t="s">
        <v>12</v>
      </c>
      <c r="E6" s="92" t="s">
        <v>54</v>
      </c>
      <c r="F6" s="99">
        <v>20</v>
      </c>
      <c r="G6" s="100" t="s">
        <v>55</v>
      </c>
      <c r="H6" s="130">
        <v>1</v>
      </c>
      <c r="I6" s="453">
        <v>270000</v>
      </c>
      <c r="J6" s="535">
        <v>3456</v>
      </c>
      <c r="K6" s="453">
        <v>248400</v>
      </c>
      <c r="L6" s="454">
        <v>4968</v>
      </c>
      <c r="M6" s="554">
        <v>235200</v>
      </c>
      <c r="N6" s="454">
        <v>4704</v>
      </c>
    </row>
    <row r="7" spans="1:17" ht="28" x14ac:dyDescent="0.2">
      <c r="B7" s="595" t="s">
        <v>52</v>
      </c>
      <c r="C7" s="197" t="s">
        <v>53</v>
      </c>
      <c r="D7" s="100" t="s">
        <v>12</v>
      </c>
      <c r="E7" s="92" t="s">
        <v>54</v>
      </c>
      <c r="F7" s="99">
        <v>20</v>
      </c>
      <c r="G7" s="100" t="s">
        <v>55</v>
      </c>
      <c r="H7" s="130">
        <v>1.2</v>
      </c>
      <c r="I7" s="453">
        <v>270000</v>
      </c>
      <c r="J7" s="535">
        <v>4147.1999999999989</v>
      </c>
      <c r="K7" s="453">
        <v>248400</v>
      </c>
      <c r="L7" s="454">
        <v>4968</v>
      </c>
      <c r="M7" s="554">
        <v>235200</v>
      </c>
      <c r="N7" s="454">
        <v>4704</v>
      </c>
    </row>
    <row r="8" spans="1:17" ht="29" thickBot="1" x14ac:dyDescent="0.25">
      <c r="B8" s="596" t="s">
        <v>52</v>
      </c>
      <c r="C8" s="62" t="s">
        <v>53</v>
      </c>
      <c r="D8" s="97" t="s">
        <v>12</v>
      </c>
      <c r="E8" s="98" t="s">
        <v>54</v>
      </c>
      <c r="F8" s="96">
        <v>20</v>
      </c>
      <c r="G8" s="97" t="s">
        <v>55</v>
      </c>
      <c r="H8" s="131">
        <v>1.4</v>
      </c>
      <c r="I8" s="455">
        <v>270000</v>
      </c>
      <c r="J8" s="536">
        <v>4838.3999999999996</v>
      </c>
      <c r="K8" s="455">
        <v>248400</v>
      </c>
      <c r="L8" s="456">
        <v>4968</v>
      </c>
      <c r="M8" s="555">
        <v>235200</v>
      </c>
      <c r="N8" s="456">
        <v>4704</v>
      </c>
    </row>
    <row r="9" spans="1:17" ht="28" x14ac:dyDescent="0.2">
      <c r="B9" s="597" t="s">
        <v>52</v>
      </c>
      <c r="C9" s="63" t="s">
        <v>53</v>
      </c>
      <c r="D9" s="198" t="s">
        <v>12</v>
      </c>
      <c r="E9" s="199" t="s">
        <v>54</v>
      </c>
      <c r="F9" s="64">
        <v>20</v>
      </c>
      <c r="G9" s="198" t="s">
        <v>55</v>
      </c>
      <c r="H9" s="132" t="s">
        <v>57</v>
      </c>
      <c r="I9" s="445">
        <v>308400</v>
      </c>
      <c r="J9" s="534">
        <v>6168</v>
      </c>
      <c r="K9" s="445">
        <v>284400</v>
      </c>
      <c r="L9" s="452">
        <v>5688</v>
      </c>
      <c r="M9" s="553">
        <v>268800</v>
      </c>
      <c r="N9" s="452">
        <v>5376</v>
      </c>
    </row>
    <row r="10" spans="1:17" ht="28" x14ac:dyDescent="0.2">
      <c r="B10" s="595" t="s">
        <v>52</v>
      </c>
      <c r="C10" s="197" t="s">
        <v>53</v>
      </c>
      <c r="D10" s="100" t="s">
        <v>12</v>
      </c>
      <c r="E10" s="92" t="s">
        <v>54</v>
      </c>
      <c r="F10" s="99">
        <v>20</v>
      </c>
      <c r="G10" s="100" t="s">
        <v>55</v>
      </c>
      <c r="H10" s="130">
        <v>1.6</v>
      </c>
      <c r="I10" s="453">
        <v>308400</v>
      </c>
      <c r="J10" s="535">
        <v>6168</v>
      </c>
      <c r="K10" s="453">
        <v>284400</v>
      </c>
      <c r="L10" s="454">
        <v>5688</v>
      </c>
      <c r="M10" s="554">
        <v>268800</v>
      </c>
      <c r="N10" s="454">
        <v>5376</v>
      </c>
    </row>
    <row r="11" spans="1:17" ht="28" x14ac:dyDescent="0.2">
      <c r="B11" s="595" t="s">
        <v>52</v>
      </c>
      <c r="C11" s="197" t="s">
        <v>53</v>
      </c>
      <c r="D11" s="100" t="s">
        <v>12</v>
      </c>
      <c r="E11" s="92" t="s">
        <v>54</v>
      </c>
      <c r="F11" s="99">
        <v>20</v>
      </c>
      <c r="G11" s="100" t="s">
        <v>55</v>
      </c>
      <c r="H11" s="130">
        <v>1.8</v>
      </c>
      <c r="I11" s="453">
        <v>308400</v>
      </c>
      <c r="J11" s="535">
        <v>6168</v>
      </c>
      <c r="K11" s="453">
        <v>284400</v>
      </c>
      <c r="L11" s="454">
        <v>5688</v>
      </c>
      <c r="M11" s="554">
        <v>268800</v>
      </c>
      <c r="N11" s="454">
        <v>5376</v>
      </c>
    </row>
    <row r="12" spans="1:17" ht="29" thickBot="1" x14ac:dyDescent="0.25">
      <c r="B12" s="598" t="s">
        <v>52</v>
      </c>
      <c r="C12" s="200" t="s">
        <v>53</v>
      </c>
      <c r="D12" s="201" t="s">
        <v>12</v>
      </c>
      <c r="E12" s="101" t="s">
        <v>54</v>
      </c>
      <c r="F12" s="65">
        <v>20</v>
      </c>
      <c r="G12" s="201" t="s">
        <v>55</v>
      </c>
      <c r="H12" s="133">
        <v>2</v>
      </c>
      <c r="I12" s="455">
        <v>308400</v>
      </c>
      <c r="J12" s="536">
        <v>6168</v>
      </c>
      <c r="K12" s="455">
        <v>284400</v>
      </c>
      <c r="L12" s="456">
        <v>5688</v>
      </c>
      <c r="M12" s="555">
        <v>268800</v>
      </c>
      <c r="N12" s="456">
        <v>5376</v>
      </c>
    </row>
    <row r="13" spans="1:17" ht="28" x14ac:dyDescent="0.2">
      <c r="B13" s="594" t="s">
        <v>52</v>
      </c>
      <c r="C13" s="61" t="s">
        <v>53</v>
      </c>
      <c r="D13" s="194" t="s">
        <v>12</v>
      </c>
      <c r="E13" s="195" t="s">
        <v>54</v>
      </c>
      <c r="F13" s="196">
        <v>20</v>
      </c>
      <c r="G13" s="194" t="s">
        <v>55</v>
      </c>
      <c r="H13" s="129" t="s">
        <v>58</v>
      </c>
      <c r="I13" s="445">
        <v>352800</v>
      </c>
      <c r="J13" s="534">
        <v>7056</v>
      </c>
      <c r="K13" s="445">
        <v>325200</v>
      </c>
      <c r="L13" s="452">
        <v>6504</v>
      </c>
      <c r="M13" s="553">
        <v>307200</v>
      </c>
      <c r="N13" s="452">
        <v>6144</v>
      </c>
    </row>
    <row r="14" spans="1:17" ht="28" x14ac:dyDescent="0.2">
      <c r="B14" s="595" t="s">
        <v>52</v>
      </c>
      <c r="C14" s="197" t="s">
        <v>53</v>
      </c>
      <c r="D14" s="100" t="s">
        <v>12</v>
      </c>
      <c r="E14" s="92" t="s">
        <v>54</v>
      </c>
      <c r="F14" s="99">
        <v>20</v>
      </c>
      <c r="G14" s="100" t="s">
        <v>55</v>
      </c>
      <c r="H14" s="130">
        <v>2.2000000000000002</v>
      </c>
      <c r="I14" s="453">
        <v>352800</v>
      </c>
      <c r="J14" s="535">
        <v>7056</v>
      </c>
      <c r="K14" s="453">
        <v>325200</v>
      </c>
      <c r="L14" s="454">
        <v>6504</v>
      </c>
      <c r="M14" s="554">
        <v>307200</v>
      </c>
      <c r="N14" s="454">
        <v>6144</v>
      </c>
    </row>
    <row r="15" spans="1:17" ht="29" thickBot="1" x14ac:dyDescent="0.25">
      <c r="B15" s="596" t="s">
        <v>52</v>
      </c>
      <c r="C15" s="62" t="s">
        <v>53</v>
      </c>
      <c r="D15" s="97" t="s">
        <v>12</v>
      </c>
      <c r="E15" s="98" t="s">
        <v>54</v>
      </c>
      <c r="F15" s="96">
        <v>20</v>
      </c>
      <c r="G15" s="97" t="s">
        <v>55</v>
      </c>
      <c r="H15" s="131">
        <v>2.4</v>
      </c>
      <c r="I15" s="455">
        <v>352800</v>
      </c>
      <c r="J15" s="536">
        <v>7056</v>
      </c>
      <c r="K15" s="455">
        <v>325200</v>
      </c>
      <c r="L15" s="456">
        <v>6504</v>
      </c>
      <c r="M15" s="555">
        <v>307200</v>
      </c>
      <c r="N15" s="456">
        <v>6144</v>
      </c>
    </row>
    <row r="16" spans="1:17" ht="28" x14ac:dyDescent="0.2">
      <c r="B16" s="597" t="s">
        <v>52</v>
      </c>
      <c r="C16" s="63" t="s">
        <v>53</v>
      </c>
      <c r="D16" s="198" t="s">
        <v>12</v>
      </c>
      <c r="E16" s="199" t="s">
        <v>54</v>
      </c>
      <c r="F16" s="64">
        <v>20</v>
      </c>
      <c r="G16" s="198" t="s">
        <v>55</v>
      </c>
      <c r="H16" s="132" t="s">
        <v>59</v>
      </c>
      <c r="I16" s="450">
        <v>402000</v>
      </c>
      <c r="J16" s="537">
        <v>8040</v>
      </c>
      <c r="K16" s="450">
        <v>370800</v>
      </c>
      <c r="L16" s="451">
        <v>7416</v>
      </c>
      <c r="M16" s="556">
        <v>350400</v>
      </c>
      <c r="N16" s="451">
        <v>7008</v>
      </c>
    </row>
    <row r="17" spans="2:14" ht="28" x14ac:dyDescent="0.2">
      <c r="B17" s="595" t="s">
        <v>52</v>
      </c>
      <c r="C17" s="197" t="s">
        <v>53</v>
      </c>
      <c r="D17" s="100" t="s">
        <v>12</v>
      </c>
      <c r="E17" s="92" t="s">
        <v>54</v>
      </c>
      <c r="F17" s="99">
        <v>20</v>
      </c>
      <c r="G17" s="100" t="s">
        <v>55</v>
      </c>
      <c r="H17" s="130">
        <v>2.6</v>
      </c>
      <c r="I17" s="446">
        <v>402000</v>
      </c>
      <c r="J17" s="535">
        <v>8040</v>
      </c>
      <c r="K17" s="453">
        <v>370800</v>
      </c>
      <c r="L17" s="454">
        <v>7416</v>
      </c>
      <c r="M17" s="554">
        <v>350400</v>
      </c>
      <c r="N17" s="447">
        <v>7008</v>
      </c>
    </row>
    <row r="18" spans="2:14" ht="28" x14ac:dyDescent="0.2">
      <c r="B18" s="595" t="s">
        <v>52</v>
      </c>
      <c r="C18" s="197" t="s">
        <v>53</v>
      </c>
      <c r="D18" s="100" t="s">
        <v>12</v>
      </c>
      <c r="E18" s="92" t="s">
        <v>54</v>
      </c>
      <c r="F18" s="99">
        <v>20</v>
      </c>
      <c r="G18" s="100" t="s">
        <v>55</v>
      </c>
      <c r="H18" s="130">
        <v>2.8</v>
      </c>
      <c r="I18" s="446">
        <v>402000</v>
      </c>
      <c r="J18" s="535">
        <v>8040</v>
      </c>
      <c r="K18" s="453">
        <v>370800</v>
      </c>
      <c r="L18" s="454">
        <v>7416</v>
      </c>
      <c r="M18" s="554">
        <v>350400</v>
      </c>
      <c r="N18" s="447">
        <v>7008</v>
      </c>
    </row>
    <row r="19" spans="2:14" ht="29" thickBot="1" x14ac:dyDescent="0.25">
      <c r="B19" s="596" t="s">
        <v>52</v>
      </c>
      <c r="C19" s="62" t="s">
        <v>53</v>
      </c>
      <c r="D19" s="97" t="s">
        <v>12</v>
      </c>
      <c r="E19" s="98" t="s">
        <v>54</v>
      </c>
      <c r="F19" s="96">
        <v>20</v>
      </c>
      <c r="G19" s="97" t="s">
        <v>55</v>
      </c>
      <c r="H19" s="131">
        <v>3</v>
      </c>
      <c r="I19" s="448">
        <v>402000</v>
      </c>
      <c r="J19" s="536">
        <v>8040</v>
      </c>
      <c r="K19" s="455">
        <v>370800</v>
      </c>
      <c r="L19" s="456">
        <v>7416</v>
      </c>
      <c r="M19" s="555">
        <v>350400</v>
      </c>
      <c r="N19" s="449">
        <v>7008</v>
      </c>
    </row>
    <row r="20" spans="2:14" ht="28" x14ac:dyDescent="0.2">
      <c r="B20" s="599" t="s">
        <v>52</v>
      </c>
      <c r="C20" s="66" t="s">
        <v>53</v>
      </c>
      <c r="D20" s="202" t="s">
        <v>60</v>
      </c>
      <c r="E20" s="203" t="s">
        <v>54</v>
      </c>
      <c r="F20" s="204">
        <v>20</v>
      </c>
      <c r="G20" s="202" t="s">
        <v>55</v>
      </c>
      <c r="H20" s="134" t="s">
        <v>56</v>
      </c>
      <c r="I20" s="457">
        <v>274800</v>
      </c>
      <c r="J20" s="538">
        <v>5496</v>
      </c>
      <c r="K20" s="457">
        <v>253200</v>
      </c>
      <c r="L20" s="573">
        <v>5064</v>
      </c>
      <c r="M20" s="557">
        <v>240000</v>
      </c>
      <c r="N20" s="458">
        <v>4800</v>
      </c>
    </row>
    <row r="21" spans="2:14" ht="28" x14ac:dyDescent="0.2">
      <c r="B21" s="600" t="s">
        <v>52</v>
      </c>
      <c r="C21" s="205" t="s">
        <v>53</v>
      </c>
      <c r="D21" s="105" t="s">
        <v>60</v>
      </c>
      <c r="E21" s="206" t="s">
        <v>54</v>
      </c>
      <c r="F21" s="104">
        <v>20</v>
      </c>
      <c r="G21" s="105" t="s">
        <v>55</v>
      </c>
      <c r="H21" s="135">
        <v>1</v>
      </c>
      <c r="I21" s="459">
        <v>274800</v>
      </c>
      <c r="J21" s="539">
        <v>5496</v>
      </c>
      <c r="K21" s="574">
        <v>253200</v>
      </c>
      <c r="L21" s="575">
        <v>5064</v>
      </c>
      <c r="M21" s="558">
        <v>240000</v>
      </c>
      <c r="N21" s="460">
        <v>4800</v>
      </c>
    </row>
    <row r="22" spans="2:14" ht="28" x14ac:dyDescent="0.2">
      <c r="B22" s="600" t="s">
        <v>52</v>
      </c>
      <c r="C22" s="205" t="s">
        <v>53</v>
      </c>
      <c r="D22" s="105" t="s">
        <v>60</v>
      </c>
      <c r="E22" s="206" t="s">
        <v>54</v>
      </c>
      <c r="F22" s="104">
        <v>20</v>
      </c>
      <c r="G22" s="105" t="s">
        <v>55</v>
      </c>
      <c r="H22" s="135">
        <v>1.2</v>
      </c>
      <c r="I22" s="459">
        <v>274800</v>
      </c>
      <c r="J22" s="539">
        <v>5496</v>
      </c>
      <c r="K22" s="574">
        <v>253200</v>
      </c>
      <c r="L22" s="575">
        <v>5064</v>
      </c>
      <c r="M22" s="558">
        <v>240000</v>
      </c>
      <c r="N22" s="460">
        <v>4800</v>
      </c>
    </row>
    <row r="23" spans="2:14" ht="29" thickBot="1" x14ac:dyDescent="0.25">
      <c r="B23" s="601" t="s">
        <v>52</v>
      </c>
      <c r="C23" s="67" t="s">
        <v>53</v>
      </c>
      <c r="D23" s="108" t="s">
        <v>60</v>
      </c>
      <c r="E23" s="109" t="s">
        <v>54</v>
      </c>
      <c r="F23" s="107">
        <v>20</v>
      </c>
      <c r="G23" s="108" t="s">
        <v>55</v>
      </c>
      <c r="H23" s="136">
        <v>1.4</v>
      </c>
      <c r="I23" s="461">
        <v>274800</v>
      </c>
      <c r="J23" s="540">
        <v>5496</v>
      </c>
      <c r="K23" s="576">
        <v>253200</v>
      </c>
      <c r="L23" s="577">
        <v>5064</v>
      </c>
      <c r="M23" s="559">
        <v>240000</v>
      </c>
      <c r="N23" s="462">
        <v>4800</v>
      </c>
    </row>
    <row r="24" spans="2:14" ht="28" x14ac:dyDescent="0.2">
      <c r="B24" s="599" t="s">
        <v>52</v>
      </c>
      <c r="C24" s="66" t="s">
        <v>53</v>
      </c>
      <c r="D24" s="202" t="s">
        <v>60</v>
      </c>
      <c r="E24" s="203" t="s">
        <v>54</v>
      </c>
      <c r="F24" s="204">
        <v>20</v>
      </c>
      <c r="G24" s="202" t="s">
        <v>55</v>
      </c>
      <c r="H24" s="134" t="s">
        <v>57</v>
      </c>
      <c r="I24" s="457">
        <v>292800</v>
      </c>
      <c r="J24" s="538">
        <v>5856</v>
      </c>
      <c r="K24" s="457">
        <v>270000</v>
      </c>
      <c r="L24" s="573">
        <v>5400</v>
      </c>
      <c r="M24" s="557">
        <v>255600</v>
      </c>
      <c r="N24" s="458">
        <v>5112</v>
      </c>
    </row>
    <row r="25" spans="2:14" ht="28" x14ac:dyDescent="0.2">
      <c r="B25" s="600" t="s">
        <v>52</v>
      </c>
      <c r="C25" s="205" t="s">
        <v>53</v>
      </c>
      <c r="D25" s="105" t="s">
        <v>60</v>
      </c>
      <c r="E25" s="206" t="s">
        <v>54</v>
      </c>
      <c r="F25" s="104">
        <v>20</v>
      </c>
      <c r="G25" s="105" t="s">
        <v>55</v>
      </c>
      <c r="H25" s="135">
        <v>1.6</v>
      </c>
      <c r="I25" s="459">
        <v>292800</v>
      </c>
      <c r="J25" s="539">
        <v>5856</v>
      </c>
      <c r="K25" s="574">
        <v>270000</v>
      </c>
      <c r="L25" s="575">
        <v>5400</v>
      </c>
      <c r="M25" s="558">
        <v>255600</v>
      </c>
      <c r="N25" s="460">
        <v>5112</v>
      </c>
    </row>
    <row r="26" spans="2:14" ht="28" x14ac:dyDescent="0.2">
      <c r="B26" s="600" t="s">
        <v>52</v>
      </c>
      <c r="C26" s="205" t="s">
        <v>53</v>
      </c>
      <c r="D26" s="105" t="s">
        <v>60</v>
      </c>
      <c r="E26" s="206" t="s">
        <v>54</v>
      </c>
      <c r="F26" s="104">
        <v>20</v>
      </c>
      <c r="G26" s="105" t="s">
        <v>55</v>
      </c>
      <c r="H26" s="135">
        <v>1.8</v>
      </c>
      <c r="I26" s="459">
        <v>292800</v>
      </c>
      <c r="J26" s="539">
        <v>5856</v>
      </c>
      <c r="K26" s="574">
        <v>270000</v>
      </c>
      <c r="L26" s="575">
        <v>5400</v>
      </c>
      <c r="M26" s="558">
        <v>255600</v>
      </c>
      <c r="N26" s="460">
        <v>5112</v>
      </c>
    </row>
    <row r="27" spans="2:14" ht="29" thickBot="1" x14ac:dyDescent="0.25">
      <c r="B27" s="601" t="s">
        <v>52</v>
      </c>
      <c r="C27" s="67" t="s">
        <v>53</v>
      </c>
      <c r="D27" s="108" t="s">
        <v>60</v>
      </c>
      <c r="E27" s="109" t="s">
        <v>54</v>
      </c>
      <c r="F27" s="107">
        <v>20</v>
      </c>
      <c r="G27" s="108" t="s">
        <v>55</v>
      </c>
      <c r="H27" s="136">
        <v>2</v>
      </c>
      <c r="I27" s="461">
        <v>292800</v>
      </c>
      <c r="J27" s="540">
        <v>5856</v>
      </c>
      <c r="K27" s="576">
        <v>270000</v>
      </c>
      <c r="L27" s="577">
        <v>5400</v>
      </c>
      <c r="M27" s="559">
        <v>255600</v>
      </c>
      <c r="N27" s="462">
        <v>5112</v>
      </c>
    </row>
    <row r="28" spans="2:14" ht="28" x14ac:dyDescent="0.2">
      <c r="B28" s="599" t="s">
        <v>52</v>
      </c>
      <c r="C28" s="66" t="s">
        <v>53</v>
      </c>
      <c r="D28" s="202" t="s">
        <v>60</v>
      </c>
      <c r="E28" s="203" t="s">
        <v>54</v>
      </c>
      <c r="F28" s="204">
        <v>20</v>
      </c>
      <c r="G28" s="202" t="s">
        <v>55</v>
      </c>
      <c r="H28" s="134" t="s">
        <v>58</v>
      </c>
      <c r="I28" s="457">
        <v>334800</v>
      </c>
      <c r="J28" s="538">
        <v>6696</v>
      </c>
      <c r="K28" s="457">
        <v>308400</v>
      </c>
      <c r="L28" s="573">
        <v>6168</v>
      </c>
      <c r="M28" s="557">
        <v>291600</v>
      </c>
      <c r="N28" s="458">
        <v>5832</v>
      </c>
    </row>
    <row r="29" spans="2:14" ht="28" x14ac:dyDescent="0.2">
      <c r="B29" s="600" t="s">
        <v>52</v>
      </c>
      <c r="C29" s="205" t="s">
        <v>53</v>
      </c>
      <c r="D29" s="105" t="s">
        <v>60</v>
      </c>
      <c r="E29" s="206" t="s">
        <v>54</v>
      </c>
      <c r="F29" s="104">
        <v>20</v>
      </c>
      <c r="G29" s="105" t="s">
        <v>55</v>
      </c>
      <c r="H29" s="135">
        <v>2.2000000000000002</v>
      </c>
      <c r="I29" s="459">
        <v>334800</v>
      </c>
      <c r="J29" s="539">
        <v>6696</v>
      </c>
      <c r="K29" s="574">
        <v>308400</v>
      </c>
      <c r="L29" s="575">
        <v>6168</v>
      </c>
      <c r="M29" s="558">
        <v>291600</v>
      </c>
      <c r="N29" s="460">
        <v>5832</v>
      </c>
    </row>
    <row r="30" spans="2:14" ht="29" thickBot="1" x14ac:dyDescent="0.25">
      <c r="B30" s="601" t="s">
        <v>52</v>
      </c>
      <c r="C30" s="67" t="s">
        <v>53</v>
      </c>
      <c r="D30" s="108" t="s">
        <v>60</v>
      </c>
      <c r="E30" s="109" t="s">
        <v>54</v>
      </c>
      <c r="F30" s="107">
        <v>20</v>
      </c>
      <c r="G30" s="108" t="s">
        <v>55</v>
      </c>
      <c r="H30" s="136">
        <v>2.4</v>
      </c>
      <c r="I30" s="461">
        <v>334800</v>
      </c>
      <c r="J30" s="540">
        <v>6696</v>
      </c>
      <c r="K30" s="576">
        <v>308400</v>
      </c>
      <c r="L30" s="577">
        <v>6168</v>
      </c>
      <c r="M30" s="559">
        <v>291600</v>
      </c>
      <c r="N30" s="462">
        <v>5832</v>
      </c>
    </row>
    <row r="31" spans="2:14" ht="28" x14ac:dyDescent="0.2">
      <c r="B31" s="599" t="s">
        <v>52</v>
      </c>
      <c r="C31" s="66" t="s">
        <v>53</v>
      </c>
      <c r="D31" s="202" t="s">
        <v>60</v>
      </c>
      <c r="E31" s="203" t="s">
        <v>54</v>
      </c>
      <c r="F31" s="204">
        <v>20</v>
      </c>
      <c r="G31" s="202" t="s">
        <v>55</v>
      </c>
      <c r="H31" s="134" t="s">
        <v>59</v>
      </c>
      <c r="I31" s="457">
        <v>382800</v>
      </c>
      <c r="J31" s="538">
        <v>7656</v>
      </c>
      <c r="K31" s="457">
        <v>352800</v>
      </c>
      <c r="L31" s="573">
        <v>7056</v>
      </c>
      <c r="M31" s="557">
        <v>333600</v>
      </c>
      <c r="N31" s="458">
        <v>6672</v>
      </c>
    </row>
    <row r="32" spans="2:14" ht="28" x14ac:dyDescent="0.2">
      <c r="B32" s="600" t="s">
        <v>52</v>
      </c>
      <c r="C32" s="205" t="s">
        <v>53</v>
      </c>
      <c r="D32" s="105" t="s">
        <v>60</v>
      </c>
      <c r="E32" s="206" t="s">
        <v>54</v>
      </c>
      <c r="F32" s="104">
        <v>20</v>
      </c>
      <c r="G32" s="105" t="s">
        <v>55</v>
      </c>
      <c r="H32" s="135">
        <v>2.6</v>
      </c>
      <c r="I32" s="459">
        <v>382800</v>
      </c>
      <c r="J32" s="539">
        <v>7656</v>
      </c>
      <c r="K32" s="574">
        <v>352800</v>
      </c>
      <c r="L32" s="575">
        <v>7056</v>
      </c>
      <c r="M32" s="558">
        <v>333600</v>
      </c>
      <c r="N32" s="460">
        <v>6672</v>
      </c>
    </row>
    <row r="33" spans="2:14" ht="28" x14ac:dyDescent="0.2">
      <c r="B33" s="600" t="s">
        <v>52</v>
      </c>
      <c r="C33" s="205" t="s">
        <v>53</v>
      </c>
      <c r="D33" s="105" t="s">
        <v>60</v>
      </c>
      <c r="E33" s="206" t="s">
        <v>54</v>
      </c>
      <c r="F33" s="104">
        <v>20</v>
      </c>
      <c r="G33" s="105" t="s">
        <v>55</v>
      </c>
      <c r="H33" s="135">
        <v>2.8</v>
      </c>
      <c r="I33" s="459">
        <v>382800</v>
      </c>
      <c r="J33" s="539">
        <v>7656</v>
      </c>
      <c r="K33" s="574">
        <v>352800</v>
      </c>
      <c r="L33" s="575">
        <v>7056</v>
      </c>
      <c r="M33" s="558">
        <v>333600</v>
      </c>
      <c r="N33" s="460">
        <v>6672</v>
      </c>
    </row>
    <row r="34" spans="2:14" ht="29" thickBot="1" x14ac:dyDescent="0.25">
      <c r="B34" s="601" t="s">
        <v>52</v>
      </c>
      <c r="C34" s="67" t="s">
        <v>53</v>
      </c>
      <c r="D34" s="108" t="s">
        <v>60</v>
      </c>
      <c r="E34" s="109" t="s">
        <v>54</v>
      </c>
      <c r="F34" s="107">
        <v>20</v>
      </c>
      <c r="G34" s="108" t="s">
        <v>55</v>
      </c>
      <c r="H34" s="136">
        <v>3</v>
      </c>
      <c r="I34" s="461">
        <v>382800</v>
      </c>
      <c r="J34" s="540">
        <v>7656</v>
      </c>
      <c r="K34" s="576">
        <v>352800</v>
      </c>
      <c r="L34" s="577">
        <v>7056</v>
      </c>
      <c r="M34" s="559">
        <v>333600</v>
      </c>
      <c r="N34" s="462">
        <v>6672</v>
      </c>
    </row>
    <row r="35" spans="2:14" ht="28" x14ac:dyDescent="0.2">
      <c r="B35" s="602" t="s">
        <v>52</v>
      </c>
      <c r="C35" s="207" t="s">
        <v>53</v>
      </c>
      <c r="D35" s="208" t="s">
        <v>61</v>
      </c>
      <c r="E35" s="209" t="s">
        <v>54</v>
      </c>
      <c r="F35" s="210">
        <v>20</v>
      </c>
      <c r="G35" s="208" t="s">
        <v>55</v>
      </c>
      <c r="H35" s="138" t="s">
        <v>56</v>
      </c>
      <c r="I35" s="463">
        <v>264000</v>
      </c>
      <c r="J35" s="541">
        <v>5280</v>
      </c>
      <c r="K35" s="463">
        <v>243600</v>
      </c>
      <c r="L35" s="578">
        <v>4872</v>
      </c>
      <c r="M35" s="560">
        <v>230400</v>
      </c>
      <c r="N35" s="464">
        <v>4608</v>
      </c>
    </row>
    <row r="36" spans="2:14" ht="28" x14ac:dyDescent="0.2">
      <c r="B36" s="603" t="s">
        <v>52</v>
      </c>
      <c r="C36" s="211" t="s">
        <v>53</v>
      </c>
      <c r="D36" s="113" t="s">
        <v>61</v>
      </c>
      <c r="E36" s="212" t="s">
        <v>54</v>
      </c>
      <c r="F36" s="112">
        <v>20</v>
      </c>
      <c r="G36" s="113" t="s">
        <v>55</v>
      </c>
      <c r="H36" s="137">
        <v>1</v>
      </c>
      <c r="I36" s="465">
        <v>264000</v>
      </c>
      <c r="J36" s="542">
        <v>5280</v>
      </c>
      <c r="K36" s="579">
        <v>243600</v>
      </c>
      <c r="L36" s="580">
        <v>4872</v>
      </c>
      <c r="M36" s="561">
        <v>230400</v>
      </c>
      <c r="N36" s="466">
        <v>4608</v>
      </c>
    </row>
    <row r="37" spans="2:14" ht="28" x14ac:dyDescent="0.2">
      <c r="B37" s="603" t="s">
        <v>52</v>
      </c>
      <c r="C37" s="211" t="s">
        <v>53</v>
      </c>
      <c r="D37" s="113" t="s">
        <v>61</v>
      </c>
      <c r="E37" s="212" t="s">
        <v>54</v>
      </c>
      <c r="F37" s="112">
        <v>20</v>
      </c>
      <c r="G37" s="113" t="s">
        <v>55</v>
      </c>
      <c r="H37" s="137">
        <v>1.2</v>
      </c>
      <c r="I37" s="465">
        <v>264000</v>
      </c>
      <c r="J37" s="542">
        <v>5280</v>
      </c>
      <c r="K37" s="579">
        <v>243600</v>
      </c>
      <c r="L37" s="580">
        <v>4872</v>
      </c>
      <c r="M37" s="561">
        <v>230400</v>
      </c>
      <c r="N37" s="466">
        <v>4608</v>
      </c>
    </row>
    <row r="38" spans="2:14" ht="29" thickBot="1" x14ac:dyDescent="0.25">
      <c r="B38" s="604" t="s">
        <v>52</v>
      </c>
      <c r="C38" s="213" t="s">
        <v>53</v>
      </c>
      <c r="D38" s="117" t="s">
        <v>61</v>
      </c>
      <c r="E38" s="118" t="s">
        <v>54</v>
      </c>
      <c r="F38" s="116">
        <v>20</v>
      </c>
      <c r="G38" s="117" t="s">
        <v>55</v>
      </c>
      <c r="H38" s="139">
        <v>1.4</v>
      </c>
      <c r="I38" s="467">
        <v>264000</v>
      </c>
      <c r="J38" s="543">
        <v>5280</v>
      </c>
      <c r="K38" s="581">
        <v>243600</v>
      </c>
      <c r="L38" s="582">
        <v>4872</v>
      </c>
      <c r="M38" s="562">
        <v>230400</v>
      </c>
      <c r="N38" s="468">
        <v>4608</v>
      </c>
    </row>
    <row r="39" spans="2:14" ht="28" x14ac:dyDescent="0.2">
      <c r="B39" s="602" t="s">
        <v>52</v>
      </c>
      <c r="C39" s="68" t="s">
        <v>53</v>
      </c>
      <c r="D39" s="69" t="s">
        <v>61</v>
      </c>
      <c r="E39" s="214" t="s">
        <v>54</v>
      </c>
      <c r="F39" s="210">
        <v>20</v>
      </c>
      <c r="G39" s="208" t="s">
        <v>55</v>
      </c>
      <c r="H39" s="138" t="s">
        <v>57</v>
      </c>
      <c r="I39" s="463">
        <v>282000</v>
      </c>
      <c r="J39" s="541">
        <v>5640</v>
      </c>
      <c r="K39" s="463">
        <v>260400</v>
      </c>
      <c r="L39" s="578">
        <v>5208</v>
      </c>
      <c r="M39" s="560">
        <v>246000</v>
      </c>
      <c r="N39" s="464">
        <v>4920</v>
      </c>
    </row>
    <row r="40" spans="2:14" ht="28" x14ac:dyDescent="0.2">
      <c r="B40" s="603" t="s">
        <v>52</v>
      </c>
      <c r="C40" s="215" t="s">
        <v>53</v>
      </c>
      <c r="D40" s="110" t="s">
        <v>61</v>
      </c>
      <c r="E40" s="111" t="s">
        <v>54</v>
      </c>
      <c r="F40" s="112">
        <v>20</v>
      </c>
      <c r="G40" s="113" t="s">
        <v>55</v>
      </c>
      <c r="H40" s="137">
        <v>1.6</v>
      </c>
      <c r="I40" s="465">
        <v>282000</v>
      </c>
      <c r="J40" s="542">
        <v>5640</v>
      </c>
      <c r="K40" s="579">
        <v>260400</v>
      </c>
      <c r="L40" s="580">
        <v>5208</v>
      </c>
      <c r="M40" s="561">
        <v>246000</v>
      </c>
      <c r="N40" s="466">
        <v>4920</v>
      </c>
    </row>
    <row r="41" spans="2:14" ht="28" x14ac:dyDescent="0.2">
      <c r="B41" s="603" t="s">
        <v>52</v>
      </c>
      <c r="C41" s="215" t="s">
        <v>53</v>
      </c>
      <c r="D41" s="110" t="s">
        <v>61</v>
      </c>
      <c r="E41" s="111" t="s">
        <v>54</v>
      </c>
      <c r="F41" s="112">
        <v>20</v>
      </c>
      <c r="G41" s="113" t="s">
        <v>55</v>
      </c>
      <c r="H41" s="137">
        <v>1.8</v>
      </c>
      <c r="I41" s="465">
        <v>282000</v>
      </c>
      <c r="J41" s="542">
        <v>5640</v>
      </c>
      <c r="K41" s="579">
        <v>260400</v>
      </c>
      <c r="L41" s="580">
        <v>5208</v>
      </c>
      <c r="M41" s="561">
        <v>246000</v>
      </c>
      <c r="N41" s="466">
        <v>4920</v>
      </c>
    </row>
    <row r="42" spans="2:14" ht="29" thickBot="1" x14ac:dyDescent="0.25">
      <c r="B42" s="604" t="s">
        <v>52</v>
      </c>
      <c r="C42" s="114" t="s">
        <v>53</v>
      </c>
      <c r="D42" s="70" t="s">
        <v>61</v>
      </c>
      <c r="E42" s="115" t="s">
        <v>54</v>
      </c>
      <c r="F42" s="116">
        <v>20</v>
      </c>
      <c r="G42" s="117" t="s">
        <v>55</v>
      </c>
      <c r="H42" s="139">
        <v>2</v>
      </c>
      <c r="I42" s="467">
        <v>282000</v>
      </c>
      <c r="J42" s="543">
        <v>5640</v>
      </c>
      <c r="K42" s="581">
        <v>260400</v>
      </c>
      <c r="L42" s="582">
        <v>5208</v>
      </c>
      <c r="M42" s="562">
        <v>246000</v>
      </c>
      <c r="N42" s="468">
        <v>4920</v>
      </c>
    </row>
    <row r="43" spans="2:14" ht="28" x14ac:dyDescent="0.2">
      <c r="B43" s="602" t="s">
        <v>52</v>
      </c>
      <c r="C43" s="68" t="s">
        <v>53</v>
      </c>
      <c r="D43" s="69" t="s">
        <v>61</v>
      </c>
      <c r="E43" s="214" t="s">
        <v>54</v>
      </c>
      <c r="F43" s="210">
        <v>20</v>
      </c>
      <c r="G43" s="208" t="s">
        <v>55</v>
      </c>
      <c r="H43" s="138" t="s">
        <v>58</v>
      </c>
      <c r="I43" s="463">
        <v>324000</v>
      </c>
      <c r="J43" s="541">
        <v>6480</v>
      </c>
      <c r="K43" s="463">
        <v>298800</v>
      </c>
      <c r="L43" s="578">
        <v>5976</v>
      </c>
      <c r="M43" s="560">
        <v>282000</v>
      </c>
      <c r="N43" s="464">
        <v>5640</v>
      </c>
    </row>
    <row r="44" spans="2:14" ht="28" x14ac:dyDescent="0.2">
      <c r="B44" s="603" t="s">
        <v>52</v>
      </c>
      <c r="C44" s="215" t="s">
        <v>53</v>
      </c>
      <c r="D44" s="110" t="s">
        <v>61</v>
      </c>
      <c r="E44" s="111" t="s">
        <v>54</v>
      </c>
      <c r="F44" s="112">
        <v>20</v>
      </c>
      <c r="G44" s="113" t="s">
        <v>55</v>
      </c>
      <c r="H44" s="137">
        <v>2.2000000000000002</v>
      </c>
      <c r="I44" s="465">
        <v>324000</v>
      </c>
      <c r="J44" s="542">
        <v>6480</v>
      </c>
      <c r="K44" s="579">
        <v>298800</v>
      </c>
      <c r="L44" s="580">
        <v>5976</v>
      </c>
      <c r="M44" s="561">
        <v>282000</v>
      </c>
      <c r="N44" s="466">
        <v>5640</v>
      </c>
    </row>
    <row r="45" spans="2:14" ht="29" thickBot="1" x14ac:dyDescent="0.25">
      <c r="B45" s="604" t="s">
        <v>52</v>
      </c>
      <c r="C45" s="114" t="s">
        <v>53</v>
      </c>
      <c r="D45" s="70" t="s">
        <v>61</v>
      </c>
      <c r="E45" s="115" t="s">
        <v>54</v>
      </c>
      <c r="F45" s="116">
        <v>20</v>
      </c>
      <c r="G45" s="117" t="s">
        <v>55</v>
      </c>
      <c r="H45" s="139">
        <v>2.4</v>
      </c>
      <c r="I45" s="467">
        <v>324000</v>
      </c>
      <c r="J45" s="543">
        <v>6480</v>
      </c>
      <c r="K45" s="581">
        <v>298800</v>
      </c>
      <c r="L45" s="582">
        <v>5976</v>
      </c>
      <c r="M45" s="562">
        <v>282000</v>
      </c>
      <c r="N45" s="468">
        <v>5640</v>
      </c>
    </row>
    <row r="46" spans="2:14" ht="28" x14ac:dyDescent="0.2">
      <c r="B46" s="602" t="s">
        <v>52</v>
      </c>
      <c r="C46" s="68" t="s">
        <v>53</v>
      </c>
      <c r="D46" s="69" t="s">
        <v>61</v>
      </c>
      <c r="E46" s="214" t="s">
        <v>54</v>
      </c>
      <c r="F46" s="210">
        <v>20</v>
      </c>
      <c r="G46" s="208" t="s">
        <v>55</v>
      </c>
      <c r="H46" s="138" t="s">
        <v>59</v>
      </c>
      <c r="I46" s="463">
        <v>369600</v>
      </c>
      <c r="J46" s="541">
        <v>7392</v>
      </c>
      <c r="K46" s="463">
        <v>340800</v>
      </c>
      <c r="L46" s="578">
        <v>6816</v>
      </c>
      <c r="M46" s="560">
        <v>321600</v>
      </c>
      <c r="N46" s="464">
        <v>6432</v>
      </c>
    </row>
    <row r="47" spans="2:14" ht="28" x14ac:dyDescent="0.2">
      <c r="B47" s="603" t="s">
        <v>52</v>
      </c>
      <c r="C47" s="215" t="s">
        <v>53</v>
      </c>
      <c r="D47" s="110" t="s">
        <v>61</v>
      </c>
      <c r="E47" s="111" t="s">
        <v>54</v>
      </c>
      <c r="F47" s="112">
        <v>20</v>
      </c>
      <c r="G47" s="113" t="s">
        <v>55</v>
      </c>
      <c r="H47" s="137">
        <v>2.6</v>
      </c>
      <c r="I47" s="465">
        <v>369600</v>
      </c>
      <c r="J47" s="542">
        <v>7392</v>
      </c>
      <c r="K47" s="579">
        <v>340800</v>
      </c>
      <c r="L47" s="580">
        <v>6816</v>
      </c>
      <c r="M47" s="561">
        <v>321600</v>
      </c>
      <c r="N47" s="466">
        <v>6432</v>
      </c>
    </row>
    <row r="48" spans="2:14" ht="28" x14ac:dyDescent="0.2">
      <c r="B48" s="603" t="s">
        <v>52</v>
      </c>
      <c r="C48" s="215" t="s">
        <v>53</v>
      </c>
      <c r="D48" s="110" t="s">
        <v>61</v>
      </c>
      <c r="E48" s="111" t="s">
        <v>54</v>
      </c>
      <c r="F48" s="112">
        <v>20</v>
      </c>
      <c r="G48" s="113" t="s">
        <v>55</v>
      </c>
      <c r="H48" s="137">
        <v>2.8</v>
      </c>
      <c r="I48" s="465">
        <v>369600</v>
      </c>
      <c r="J48" s="542">
        <v>7392</v>
      </c>
      <c r="K48" s="579">
        <v>340800</v>
      </c>
      <c r="L48" s="580">
        <v>6816</v>
      </c>
      <c r="M48" s="561">
        <v>321600</v>
      </c>
      <c r="N48" s="466">
        <v>6432</v>
      </c>
    </row>
    <row r="49" spans="2:14" ht="29" thickBot="1" x14ac:dyDescent="0.25">
      <c r="B49" s="604" t="s">
        <v>52</v>
      </c>
      <c r="C49" s="114" t="s">
        <v>53</v>
      </c>
      <c r="D49" s="70" t="s">
        <v>61</v>
      </c>
      <c r="E49" s="115" t="s">
        <v>54</v>
      </c>
      <c r="F49" s="116">
        <v>20</v>
      </c>
      <c r="G49" s="117" t="s">
        <v>55</v>
      </c>
      <c r="H49" s="139">
        <v>3</v>
      </c>
      <c r="I49" s="467">
        <v>369600</v>
      </c>
      <c r="J49" s="543">
        <v>7392</v>
      </c>
      <c r="K49" s="581">
        <v>340800</v>
      </c>
      <c r="L49" s="582">
        <v>6816</v>
      </c>
      <c r="M49" s="562">
        <v>321600</v>
      </c>
      <c r="N49" s="468">
        <v>6432</v>
      </c>
    </row>
    <row r="50" spans="2:14" ht="28" x14ac:dyDescent="0.2">
      <c r="B50" s="605" t="s">
        <v>52</v>
      </c>
      <c r="C50" s="216" t="s">
        <v>53</v>
      </c>
      <c r="D50" s="71" t="s">
        <v>27</v>
      </c>
      <c r="E50" s="217" t="s">
        <v>54</v>
      </c>
      <c r="F50" s="218">
        <v>20</v>
      </c>
      <c r="G50" s="219" t="s">
        <v>55</v>
      </c>
      <c r="H50" s="141" t="s">
        <v>56</v>
      </c>
      <c r="I50" s="469">
        <v>232800</v>
      </c>
      <c r="J50" s="544">
        <v>4656</v>
      </c>
      <c r="K50" s="469">
        <v>214800</v>
      </c>
      <c r="L50" s="583">
        <v>4296</v>
      </c>
      <c r="M50" s="563">
        <v>202800</v>
      </c>
      <c r="N50" s="470">
        <v>4056</v>
      </c>
    </row>
    <row r="51" spans="2:14" ht="28" x14ac:dyDescent="0.2">
      <c r="B51" s="606" t="s">
        <v>52</v>
      </c>
      <c r="C51" s="220" t="s">
        <v>53</v>
      </c>
      <c r="D51" s="119" t="s">
        <v>27</v>
      </c>
      <c r="E51" s="73" t="s">
        <v>54</v>
      </c>
      <c r="F51" s="74">
        <v>20</v>
      </c>
      <c r="G51" s="75" t="s">
        <v>55</v>
      </c>
      <c r="H51" s="140">
        <v>1</v>
      </c>
      <c r="I51" s="471">
        <v>232800</v>
      </c>
      <c r="J51" s="545">
        <v>4656</v>
      </c>
      <c r="K51" s="584">
        <v>214800</v>
      </c>
      <c r="L51" s="585">
        <v>4296</v>
      </c>
      <c r="M51" s="564">
        <v>202800</v>
      </c>
      <c r="N51" s="472">
        <v>4056</v>
      </c>
    </row>
    <row r="52" spans="2:14" ht="28" x14ac:dyDescent="0.2">
      <c r="B52" s="606" t="s">
        <v>52</v>
      </c>
      <c r="C52" s="220" t="s">
        <v>53</v>
      </c>
      <c r="D52" s="119" t="s">
        <v>27</v>
      </c>
      <c r="E52" s="73" t="s">
        <v>54</v>
      </c>
      <c r="F52" s="74">
        <v>20</v>
      </c>
      <c r="G52" s="75" t="s">
        <v>55</v>
      </c>
      <c r="H52" s="140">
        <v>1.2</v>
      </c>
      <c r="I52" s="471">
        <v>232800</v>
      </c>
      <c r="J52" s="545">
        <v>4656</v>
      </c>
      <c r="K52" s="584">
        <v>214800</v>
      </c>
      <c r="L52" s="585">
        <v>4296</v>
      </c>
      <c r="M52" s="564">
        <v>202800</v>
      </c>
      <c r="N52" s="472">
        <v>4056</v>
      </c>
    </row>
    <row r="53" spans="2:14" ht="29" thickBot="1" x14ac:dyDescent="0.25">
      <c r="B53" s="607" t="s">
        <v>52</v>
      </c>
      <c r="C53" s="120" t="s">
        <v>53</v>
      </c>
      <c r="D53" s="72" t="s">
        <v>27</v>
      </c>
      <c r="E53" s="121" t="s">
        <v>54</v>
      </c>
      <c r="F53" s="122">
        <v>20</v>
      </c>
      <c r="G53" s="123" t="s">
        <v>55</v>
      </c>
      <c r="H53" s="142">
        <v>1.4</v>
      </c>
      <c r="I53" s="473">
        <v>232800</v>
      </c>
      <c r="J53" s="546">
        <v>4656</v>
      </c>
      <c r="K53" s="586">
        <v>214800</v>
      </c>
      <c r="L53" s="587">
        <v>4296</v>
      </c>
      <c r="M53" s="565">
        <v>202800</v>
      </c>
      <c r="N53" s="474">
        <v>4056</v>
      </c>
    </row>
    <row r="54" spans="2:14" ht="28" x14ac:dyDescent="0.2">
      <c r="B54" s="608" t="s">
        <v>52</v>
      </c>
      <c r="C54" s="221" t="s">
        <v>53</v>
      </c>
      <c r="D54" s="71" t="s">
        <v>27</v>
      </c>
      <c r="E54" s="222" t="s">
        <v>54</v>
      </c>
      <c r="F54" s="223">
        <v>20</v>
      </c>
      <c r="G54" s="224" t="s">
        <v>55</v>
      </c>
      <c r="H54" s="225" t="s">
        <v>57</v>
      </c>
      <c r="I54" s="469">
        <v>248400</v>
      </c>
      <c r="J54" s="544">
        <v>4968</v>
      </c>
      <c r="K54" s="469">
        <v>229200</v>
      </c>
      <c r="L54" s="583">
        <v>4584</v>
      </c>
      <c r="M54" s="563">
        <v>217200</v>
      </c>
      <c r="N54" s="475">
        <v>4344</v>
      </c>
    </row>
    <row r="55" spans="2:14" ht="28" x14ac:dyDescent="0.2">
      <c r="B55" s="609" t="s">
        <v>52</v>
      </c>
      <c r="C55" s="226" t="s">
        <v>53</v>
      </c>
      <c r="D55" s="119" t="s">
        <v>27</v>
      </c>
      <c r="E55" s="227" t="s">
        <v>54</v>
      </c>
      <c r="F55" s="228">
        <v>20</v>
      </c>
      <c r="G55" s="229" t="s">
        <v>55</v>
      </c>
      <c r="H55" s="230">
        <v>1.6</v>
      </c>
      <c r="I55" s="471">
        <v>248400</v>
      </c>
      <c r="J55" s="545">
        <v>4968</v>
      </c>
      <c r="K55" s="584">
        <v>229200</v>
      </c>
      <c r="L55" s="585">
        <v>4584</v>
      </c>
      <c r="M55" s="564">
        <v>217200</v>
      </c>
      <c r="N55" s="476">
        <v>4344</v>
      </c>
    </row>
    <row r="56" spans="2:14" ht="28" x14ac:dyDescent="0.2">
      <c r="B56" s="610" t="s">
        <v>52</v>
      </c>
      <c r="C56" s="231" t="s">
        <v>53</v>
      </c>
      <c r="D56" s="119" t="s">
        <v>27</v>
      </c>
      <c r="E56" s="227" t="s">
        <v>54</v>
      </c>
      <c r="F56" s="228">
        <v>20</v>
      </c>
      <c r="G56" s="229" t="s">
        <v>55</v>
      </c>
      <c r="H56" s="230">
        <v>1.8</v>
      </c>
      <c r="I56" s="471">
        <v>248400</v>
      </c>
      <c r="J56" s="545">
        <v>4968</v>
      </c>
      <c r="K56" s="584">
        <v>229200</v>
      </c>
      <c r="L56" s="585">
        <v>4584</v>
      </c>
      <c r="M56" s="564">
        <v>217200</v>
      </c>
      <c r="N56" s="477">
        <v>4344</v>
      </c>
    </row>
    <row r="57" spans="2:14" ht="29" thickBot="1" x14ac:dyDescent="0.25">
      <c r="B57" s="611" t="s">
        <v>52</v>
      </c>
      <c r="C57" s="232" t="s">
        <v>53</v>
      </c>
      <c r="D57" s="72" t="s">
        <v>27</v>
      </c>
      <c r="E57" s="233" t="s">
        <v>54</v>
      </c>
      <c r="F57" s="234">
        <v>20</v>
      </c>
      <c r="G57" s="235" t="s">
        <v>55</v>
      </c>
      <c r="H57" s="236">
        <v>2</v>
      </c>
      <c r="I57" s="473">
        <v>248400</v>
      </c>
      <c r="J57" s="546">
        <v>4968</v>
      </c>
      <c r="K57" s="586">
        <v>229200</v>
      </c>
      <c r="L57" s="587">
        <v>4584</v>
      </c>
      <c r="M57" s="565">
        <v>217200</v>
      </c>
      <c r="N57" s="478">
        <v>4344</v>
      </c>
    </row>
    <row r="58" spans="2:14" ht="28" x14ac:dyDescent="0.2">
      <c r="B58" s="612" t="s">
        <v>52</v>
      </c>
      <c r="C58" s="237" t="s">
        <v>53</v>
      </c>
      <c r="D58" s="71" t="s">
        <v>27</v>
      </c>
      <c r="E58" s="222" t="s">
        <v>54</v>
      </c>
      <c r="F58" s="223">
        <v>20</v>
      </c>
      <c r="G58" s="238" t="s">
        <v>55</v>
      </c>
      <c r="H58" s="239" t="s">
        <v>58</v>
      </c>
      <c r="I58" s="469">
        <v>262800</v>
      </c>
      <c r="J58" s="544">
        <v>5256</v>
      </c>
      <c r="K58" s="469">
        <v>242400</v>
      </c>
      <c r="L58" s="583">
        <v>4848</v>
      </c>
      <c r="M58" s="563">
        <v>229200</v>
      </c>
      <c r="N58" s="479">
        <v>4584</v>
      </c>
    </row>
    <row r="59" spans="2:14" ht="28" x14ac:dyDescent="0.2">
      <c r="B59" s="613" t="s">
        <v>52</v>
      </c>
      <c r="C59" s="240" t="s">
        <v>53</v>
      </c>
      <c r="D59" s="241" t="s">
        <v>27</v>
      </c>
      <c r="E59" s="242" t="s">
        <v>54</v>
      </c>
      <c r="F59" s="243">
        <v>20</v>
      </c>
      <c r="G59" s="229" t="s">
        <v>55</v>
      </c>
      <c r="H59" s="230">
        <v>2.2000000000000002</v>
      </c>
      <c r="I59" s="480">
        <v>262800</v>
      </c>
      <c r="J59" s="545">
        <v>5256</v>
      </c>
      <c r="K59" s="584">
        <v>242400</v>
      </c>
      <c r="L59" s="585">
        <v>4848</v>
      </c>
      <c r="M59" s="564">
        <v>229200</v>
      </c>
      <c r="N59" s="481">
        <v>4584</v>
      </c>
    </row>
    <row r="60" spans="2:14" ht="29" thickBot="1" x14ac:dyDescent="0.25">
      <c r="B60" s="614" t="s">
        <v>52</v>
      </c>
      <c r="C60" s="232" t="s">
        <v>53</v>
      </c>
      <c r="D60" s="72" t="s">
        <v>27</v>
      </c>
      <c r="E60" s="233" t="s">
        <v>54</v>
      </c>
      <c r="F60" s="234">
        <v>20</v>
      </c>
      <c r="G60" s="235" t="s">
        <v>55</v>
      </c>
      <c r="H60" s="236">
        <v>2.4</v>
      </c>
      <c r="I60" s="473">
        <v>262800</v>
      </c>
      <c r="J60" s="546">
        <v>5256</v>
      </c>
      <c r="K60" s="586">
        <v>242400</v>
      </c>
      <c r="L60" s="587">
        <v>4848</v>
      </c>
      <c r="M60" s="565">
        <v>229200</v>
      </c>
      <c r="N60" s="478">
        <v>4584</v>
      </c>
    </row>
    <row r="61" spans="2:14" ht="28" x14ac:dyDescent="0.2">
      <c r="B61" s="615" t="s">
        <v>52</v>
      </c>
      <c r="C61" s="244" t="s">
        <v>53</v>
      </c>
      <c r="D61" s="71" t="s">
        <v>27</v>
      </c>
      <c r="E61" s="222" t="s">
        <v>54</v>
      </c>
      <c r="F61" s="223">
        <v>20</v>
      </c>
      <c r="G61" s="245" t="s">
        <v>55</v>
      </c>
      <c r="H61" s="246" t="s">
        <v>59</v>
      </c>
      <c r="I61" s="469">
        <v>280800</v>
      </c>
      <c r="J61" s="544">
        <v>5616</v>
      </c>
      <c r="K61" s="469">
        <v>259200</v>
      </c>
      <c r="L61" s="583">
        <v>5184</v>
      </c>
      <c r="M61" s="563">
        <v>244800</v>
      </c>
      <c r="N61" s="482">
        <v>4896</v>
      </c>
    </row>
    <row r="62" spans="2:14" ht="28" x14ac:dyDescent="0.2">
      <c r="B62" s="616" t="s">
        <v>52</v>
      </c>
      <c r="C62" s="231" t="s">
        <v>53</v>
      </c>
      <c r="D62" s="119" t="s">
        <v>27</v>
      </c>
      <c r="E62" s="247" t="s">
        <v>54</v>
      </c>
      <c r="F62" s="248">
        <v>20</v>
      </c>
      <c r="G62" s="249" t="s">
        <v>55</v>
      </c>
      <c r="H62" s="250">
        <v>2.6</v>
      </c>
      <c r="I62" s="471">
        <v>280800</v>
      </c>
      <c r="J62" s="545">
        <v>5616</v>
      </c>
      <c r="K62" s="584">
        <v>259200</v>
      </c>
      <c r="L62" s="585">
        <v>5184</v>
      </c>
      <c r="M62" s="564">
        <v>244800</v>
      </c>
      <c r="N62" s="477">
        <v>4896</v>
      </c>
    </row>
    <row r="63" spans="2:14" ht="28" x14ac:dyDescent="0.2">
      <c r="B63" s="616" t="s">
        <v>52</v>
      </c>
      <c r="C63" s="226" t="s">
        <v>53</v>
      </c>
      <c r="D63" s="119" t="s">
        <v>27</v>
      </c>
      <c r="E63" s="247" t="s">
        <v>54</v>
      </c>
      <c r="F63" s="248">
        <v>20</v>
      </c>
      <c r="G63" s="249" t="s">
        <v>55</v>
      </c>
      <c r="H63" s="250">
        <v>2.8</v>
      </c>
      <c r="I63" s="471">
        <v>280800</v>
      </c>
      <c r="J63" s="545">
        <v>5616</v>
      </c>
      <c r="K63" s="584">
        <v>259200</v>
      </c>
      <c r="L63" s="585">
        <v>5184</v>
      </c>
      <c r="M63" s="564">
        <v>244800</v>
      </c>
      <c r="N63" s="477">
        <v>4896</v>
      </c>
    </row>
    <row r="64" spans="2:14" ht="29" thickBot="1" x14ac:dyDescent="0.25">
      <c r="B64" s="611" t="s">
        <v>52</v>
      </c>
      <c r="C64" s="232" t="s">
        <v>53</v>
      </c>
      <c r="D64" s="72" t="s">
        <v>27</v>
      </c>
      <c r="E64" s="233" t="s">
        <v>54</v>
      </c>
      <c r="F64" s="234">
        <v>20</v>
      </c>
      <c r="G64" s="235" t="s">
        <v>55</v>
      </c>
      <c r="H64" s="236">
        <v>3</v>
      </c>
      <c r="I64" s="473">
        <v>280800</v>
      </c>
      <c r="J64" s="546">
        <v>5616</v>
      </c>
      <c r="K64" s="586">
        <v>259200</v>
      </c>
      <c r="L64" s="587">
        <v>5184</v>
      </c>
      <c r="M64" s="565">
        <v>244800</v>
      </c>
      <c r="N64" s="478">
        <v>4896</v>
      </c>
    </row>
    <row r="65" spans="2:14" ht="28" x14ac:dyDescent="0.2">
      <c r="B65" s="617" t="s">
        <v>52</v>
      </c>
      <c r="C65" s="251" t="s">
        <v>53</v>
      </c>
      <c r="D65" s="79" t="s">
        <v>62</v>
      </c>
      <c r="E65" s="252" t="s">
        <v>54</v>
      </c>
      <c r="F65" s="253">
        <v>20</v>
      </c>
      <c r="G65" s="254" t="s">
        <v>55</v>
      </c>
      <c r="H65" s="255" t="s">
        <v>56</v>
      </c>
      <c r="I65" s="483">
        <v>150000</v>
      </c>
      <c r="J65" s="547">
        <v>3000</v>
      </c>
      <c r="K65" s="483">
        <v>138000</v>
      </c>
      <c r="L65" s="519">
        <v>2760</v>
      </c>
      <c r="M65" s="566">
        <v>130800</v>
      </c>
      <c r="N65" s="484">
        <v>2616</v>
      </c>
    </row>
    <row r="66" spans="2:14" ht="28" x14ac:dyDescent="0.2">
      <c r="B66" s="618" t="s">
        <v>52</v>
      </c>
      <c r="C66" s="256" t="s">
        <v>53</v>
      </c>
      <c r="D66" s="257" t="s">
        <v>62</v>
      </c>
      <c r="E66" s="258" t="s">
        <v>54</v>
      </c>
      <c r="F66" s="259">
        <v>20</v>
      </c>
      <c r="G66" s="260" t="s">
        <v>55</v>
      </c>
      <c r="H66" s="261">
        <v>1</v>
      </c>
      <c r="I66" s="485">
        <v>150000</v>
      </c>
      <c r="J66" s="548">
        <v>3000</v>
      </c>
      <c r="K66" s="588">
        <v>138000</v>
      </c>
      <c r="L66" s="589">
        <v>2760</v>
      </c>
      <c r="M66" s="567">
        <v>130800</v>
      </c>
      <c r="N66" s="486">
        <v>2616</v>
      </c>
    </row>
    <row r="67" spans="2:14" ht="28" x14ac:dyDescent="0.2">
      <c r="B67" s="618" t="s">
        <v>52</v>
      </c>
      <c r="C67" s="256" t="s">
        <v>53</v>
      </c>
      <c r="D67" s="257" t="s">
        <v>62</v>
      </c>
      <c r="E67" s="262" t="s">
        <v>54</v>
      </c>
      <c r="F67" s="263">
        <v>20</v>
      </c>
      <c r="G67" s="260" t="s">
        <v>55</v>
      </c>
      <c r="H67" s="261">
        <v>1.2</v>
      </c>
      <c r="I67" s="485">
        <v>150000</v>
      </c>
      <c r="J67" s="548">
        <v>3000</v>
      </c>
      <c r="K67" s="588">
        <v>138000</v>
      </c>
      <c r="L67" s="589">
        <v>2760</v>
      </c>
      <c r="M67" s="567">
        <v>130800</v>
      </c>
      <c r="N67" s="486">
        <v>2616</v>
      </c>
    </row>
    <row r="68" spans="2:14" ht="29" thickBot="1" x14ac:dyDescent="0.25">
      <c r="B68" s="619" t="s">
        <v>52</v>
      </c>
      <c r="C68" s="264" t="s">
        <v>53</v>
      </c>
      <c r="D68" s="80" t="s">
        <v>62</v>
      </c>
      <c r="E68" s="265" t="s">
        <v>54</v>
      </c>
      <c r="F68" s="266">
        <v>20</v>
      </c>
      <c r="G68" s="267" t="s">
        <v>55</v>
      </c>
      <c r="H68" s="268">
        <v>1.4</v>
      </c>
      <c r="I68" s="487">
        <v>150000</v>
      </c>
      <c r="J68" s="549">
        <v>3000</v>
      </c>
      <c r="K68" s="590">
        <v>138000</v>
      </c>
      <c r="L68" s="591">
        <v>2760</v>
      </c>
      <c r="M68" s="568">
        <v>130800</v>
      </c>
      <c r="N68" s="488">
        <v>2616</v>
      </c>
    </row>
    <row r="69" spans="2:14" ht="28" x14ac:dyDescent="0.2">
      <c r="B69" s="620" t="s">
        <v>52</v>
      </c>
      <c r="C69" s="269" t="s">
        <v>53</v>
      </c>
      <c r="D69" s="79" t="s">
        <v>62</v>
      </c>
      <c r="E69" s="270" t="s">
        <v>54</v>
      </c>
      <c r="F69" s="271">
        <v>20</v>
      </c>
      <c r="G69" s="254" t="s">
        <v>55</v>
      </c>
      <c r="H69" s="255" t="s">
        <v>57</v>
      </c>
      <c r="I69" s="483">
        <v>150000</v>
      </c>
      <c r="J69" s="547">
        <v>3000</v>
      </c>
      <c r="K69" s="483">
        <v>138000</v>
      </c>
      <c r="L69" s="519">
        <v>2760</v>
      </c>
      <c r="M69" s="566">
        <v>130800</v>
      </c>
      <c r="N69" s="484">
        <v>2616</v>
      </c>
    </row>
    <row r="70" spans="2:14" ht="28" x14ac:dyDescent="0.2">
      <c r="B70" s="618" t="s">
        <v>52</v>
      </c>
      <c r="C70" s="256" t="s">
        <v>53</v>
      </c>
      <c r="D70" s="257" t="s">
        <v>62</v>
      </c>
      <c r="E70" s="262" t="s">
        <v>54</v>
      </c>
      <c r="F70" s="263">
        <v>20</v>
      </c>
      <c r="G70" s="260" t="s">
        <v>55</v>
      </c>
      <c r="H70" s="261">
        <v>1.6</v>
      </c>
      <c r="I70" s="485">
        <v>150000</v>
      </c>
      <c r="J70" s="548">
        <v>3000</v>
      </c>
      <c r="K70" s="588">
        <v>138000</v>
      </c>
      <c r="L70" s="589">
        <v>2760</v>
      </c>
      <c r="M70" s="567">
        <v>130800</v>
      </c>
      <c r="N70" s="486">
        <v>2616</v>
      </c>
    </row>
    <row r="71" spans="2:14" ht="28" x14ac:dyDescent="0.2">
      <c r="B71" s="618" t="s">
        <v>52</v>
      </c>
      <c r="C71" s="256" t="s">
        <v>53</v>
      </c>
      <c r="D71" s="257" t="s">
        <v>62</v>
      </c>
      <c r="E71" s="262" t="s">
        <v>54</v>
      </c>
      <c r="F71" s="263">
        <v>20</v>
      </c>
      <c r="G71" s="260" t="s">
        <v>55</v>
      </c>
      <c r="H71" s="261">
        <v>1.8</v>
      </c>
      <c r="I71" s="485">
        <v>150000</v>
      </c>
      <c r="J71" s="548">
        <v>3000</v>
      </c>
      <c r="K71" s="588">
        <v>138000</v>
      </c>
      <c r="L71" s="589">
        <v>2760</v>
      </c>
      <c r="M71" s="567">
        <v>130800</v>
      </c>
      <c r="N71" s="486">
        <v>2616</v>
      </c>
    </row>
    <row r="72" spans="2:14" ht="29" thickBot="1" x14ac:dyDescent="0.25">
      <c r="B72" s="619" t="s">
        <v>52</v>
      </c>
      <c r="C72" s="272" t="s">
        <v>53</v>
      </c>
      <c r="D72" s="80" t="s">
        <v>62</v>
      </c>
      <c r="E72" s="273" t="s">
        <v>54</v>
      </c>
      <c r="F72" s="274">
        <v>20</v>
      </c>
      <c r="G72" s="275" t="s">
        <v>55</v>
      </c>
      <c r="H72" s="276">
        <v>2</v>
      </c>
      <c r="I72" s="487">
        <v>150000</v>
      </c>
      <c r="J72" s="549">
        <v>3000</v>
      </c>
      <c r="K72" s="590">
        <v>138000</v>
      </c>
      <c r="L72" s="591">
        <v>2760</v>
      </c>
      <c r="M72" s="568">
        <v>130800</v>
      </c>
      <c r="N72" s="489">
        <v>2616</v>
      </c>
    </row>
    <row r="73" spans="2:14" ht="28" x14ac:dyDescent="0.2">
      <c r="B73" s="620" t="s">
        <v>52</v>
      </c>
      <c r="C73" s="269" t="s">
        <v>53</v>
      </c>
      <c r="D73" s="79" t="s">
        <v>62</v>
      </c>
      <c r="E73" s="270" t="s">
        <v>54</v>
      </c>
      <c r="F73" s="271">
        <v>20</v>
      </c>
      <c r="G73" s="254" t="s">
        <v>55</v>
      </c>
      <c r="H73" s="255" t="s">
        <v>58</v>
      </c>
      <c r="I73" s="483">
        <v>195600</v>
      </c>
      <c r="J73" s="547">
        <v>3912</v>
      </c>
      <c r="K73" s="483">
        <v>180000</v>
      </c>
      <c r="L73" s="519">
        <v>3600</v>
      </c>
      <c r="M73" s="566">
        <v>170400</v>
      </c>
      <c r="N73" s="484">
        <v>3408</v>
      </c>
    </row>
    <row r="74" spans="2:14" ht="28" x14ac:dyDescent="0.2">
      <c r="B74" s="621" t="s">
        <v>52</v>
      </c>
      <c r="C74" s="277" t="s">
        <v>53</v>
      </c>
      <c r="D74" s="278" t="s">
        <v>62</v>
      </c>
      <c r="E74" s="279" t="s">
        <v>54</v>
      </c>
      <c r="F74" s="280">
        <v>20</v>
      </c>
      <c r="G74" s="281" t="s">
        <v>55</v>
      </c>
      <c r="H74" s="282">
        <v>2.2000000000000002</v>
      </c>
      <c r="I74" s="490">
        <v>195600</v>
      </c>
      <c r="J74" s="548">
        <v>3912</v>
      </c>
      <c r="K74" s="588">
        <v>180000</v>
      </c>
      <c r="L74" s="589">
        <v>3600</v>
      </c>
      <c r="M74" s="567">
        <v>170400</v>
      </c>
      <c r="N74" s="491">
        <v>3408</v>
      </c>
    </row>
    <row r="75" spans="2:14" ht="29" thickBot="1" x14ac:dyDescent="0.25">
      <c r="B75" s="622" t="s">
        <v>52</v>
      </c>
      <c r="C75" s="272" t="s">
        <v>53</v>
      </c>
      <c r="D75" s="80" t="s">
        <v>62</v>
      </c>
      <c r="E75" s="273" t="s">
        <v>54</v>
      </c>
      <c r="F75" s="274">
        <v>20</v>
      </c>
      <c r="G75" s="275" t="s">
        <v>55</v>
      </c>
      <c r="H75" s="276">
        <v>2.4</v>
      </c>
      <c r="I75" s="487">
        <v>195600</v>
      </c>
      <c r="J75" s="549">
        <v>3912</v>
      </c>
      <c r="K75" s="590">
        <v>180000</v>
      </c>
      <c r="L75" s="591">
        <v>3600</v>
      </c>
      <c r="M75" s="568">
        <v>170400</v>
      </c>
      <c r="N75" s="489">
        <v>3408</v>
      </c>
    </row>
    <row r="76" spans="2:14" ht="28" x14ac:dyDescent="0.2">
      <c r="B76" s="623" t="s">
        <v>52</v>
      </c>
      <c r="C76" s="251" t="s">
        <v>53</v>
      </c>
      <c r="D76" s="79" t="s">
        <v>62</v>
      </c>
      <c r="E76" s="252" t="s">
        <v>54</v>
      </c>
      <c r="F76" s="253">
        <v>20</v>
      </c>
      <c r="G76" s="283" t="s">
        <v>55</v>
      </c>
      <c r="H76" s="284" t="s">
        <v>59</v>
      </c>
      <c r="I76" s="483">
        <v>210000</v>
      </c>
      <c r="J76" s="547">
        <v>4200</v>
      </c>
      <c r="K76" s="483">
        <v>193200</v>
      </c>
      <c r="L76" s="519">
        <v>3864</v>
      </c>
      <c r="M76" s="566">
        <v>183600</v>
      </c>
      <c r="N76" s="492">
        <v>3672</v>
      </c>
    </row>
    <row r="77" spans="2:14" ht="28" x14ac:dyDescent="0.2">
      <c r="B77" s="618" t="s">
        <v>52</v>
      </c>
      <c r="C77" s="256" t="s">
        <v>53</v>
      </c>
      <c r="D77" s="257" t="s">
        <v>62</v>
      </c>
      <c r="E77" s="262" t="s">
        <v>54</v>
      </c>
      <c r="F77" s="263">
        <v>20</v>
      </c>
      <c r="G77" s="260">
        <v>600</v>
      </c>
      <c r="H77" s="261">
        <v>2.6</v>
      </c>
      <c r="I77" s="485">
        <v>210000</v>
      </c>
      <c r="J77" s="548">
        <v>4200</v>
      </c>
      <c r="K77" s="588">
        <v>193200</v>
      </c>
      <c r="L77" s="589">
        <v>3864</v>
      </c>
      <c r="M77" s="567">
        <v>183600</v>
      </c>
      <c r="N77" s="486">
        <v>3672</v>
      </c>
    </row>
    <row r="78" spans="2:14" ht="28" x14ac:dyDescent="0.2">
      <c r="B78" s="618" t="s">
        <v>52</v>
      </c>
      <c r="C78" s="256" t="s">
        <v>53</v>
      </c>
      <c r="D78" s="257" t="s">
        <v>62</v>
      </c>
      <c r="E78" s="262" t="s">
        <v>54</v>
      </c>
      <c r="F78" s="263">
        <v>20</v>
      </c>
      <c r="G78" s="260">
        <v>600</v>
      </c>
      <c r="H78" s="261">
        <v>2.8</v>
      </c>
      <c r="I78" s="485">
        <v>210000</v>
      </c>
      <c r="J78" s="548">
        <v>4200</v>
      </c>
      <c r="K78" s="588">
        <v>193200</v>
      </c>
      <c r="L78" s="589">
        <v>3864</v>
      </c>
      <c r="M78" s="567">
        <v>183600</v>
      </c>
      <c r="N78" s="486">
        <v>3672</v>
      </c>
    </row>
    <row r="79" spans="2:14" ht="29" thickBot="1" x14ac:dyDescent="0.25">
      <c r="B79" s="619" t="s">
        <v>52</v>
      </c>
      <c r="C79" s="264" t="s">
        <v>53</v>
      </c>
      <c r="D79" s="80" t="s">
        <v>62</v>
      </c>
      <c r="E79" s="265" t="s">
        <v>54</v>
      </c>
      <c r="F79" s="266">
        <v>20</v>
      </c>
      <c r="G79" s="267">
        <v>600</v>
      </c>
      <c r="H79" s="268">
        <v>3</v>
      </c>
      <c r="I79" s="487">
        <v>210000</v>
      </c>
      <c r="J79" s="549">
        <v>4200</v>
      </c>
      <c r="K79" s="590">
        <v>193200</v>
      </c>
      <c r="L79" s="591">
        <v>3864</v>
      </c>
      <c r="M79" s="568">
        <v>183600</v>
      </c>
      <c r="N79" s="488">
        <v>3672</v>
      </c>
    </row>
    <row r="80" spans="2:14" ht="34" x14ac:dyDescent="0.2">
      <c r="B80" s="624" t="s">
        <v>52</v>
      </c>
      <c r="C80" s="285" t="s">
        <v>53</v>
      </c>
      <c r="D80" s="87" t="s">
        <v>12</v>
      </c>
      <c r="E80" s="286" t="s">
        <v>63</v>
      </c>
      <c r="F80" s="287">
        <v>20</v>
      </c>
      <c r="G80" s="288" t="s">
        <v>55</v>
      </c>
      <c r="H80" s="289" t="s">
        <v>64</v>
      </c>
      <c r="I80" s="445">
        <v>202800</v>
      </c>
      <c r="J80" s="534">
        <v>4056</v>
      </c>
      <c r="K80" s="445">
        <v>187200</v>
      </c>
      <c r="L80" s="452">
        <v>3744</v>
      </c>
      <c r="M80" s="553">
        <v>177600</v>
      </c>
      <c r="N80" s="493">
        <v>3552</v>
      </c>
    </row>
    <row r="81" spans="2:14" ht="34" x14ac:dyDescent="0.2">
      <c r="B81" s="625" t="s">
        <v>52</v>
      </c>
      <c r="C81" s="290" t="s">
        <v>53</v>
      </c>
      <c r="D81" s="291" t="s">
        <v>65</v>
      </c>
      <c r="E81" s="292" t="s">
        <v>63</v>
      </c>
      <c r="F81" s="293">
        <v>20</v>
      </c>
      <c r="G81" s="294" t="s">
        <v>55</v>
      </c>
      <c r="H81" s="295" t="s">
        <v>64</v>
      </c>
      <c r="I81" s="494">
        <v>192000</v>
      </c>
      <c r="J81" s="539">
        <v>3840</v>
      </c>
      <c r="K81" s="574">
        <v>177600</v>
      </c>
      <c r="L81" s="575">
        <v>3552</v>
      </c>
      <c r="M81" s="558">
        <v>168000</v>
      </c>
      <c r="N81" s="495">
        <v>3360</v>
      </c>
    </row>
    <row r="82" spans="2:14" ht="34" x14ac:dyDescent="0.2">
      <c r="B82" s="626" t="s">
        <v>52</v>
      </c>
      <c r="C82" s="296" t="s">
        <v>53</v>
      </c>
      <c r="D82" s="297" t="s">
        <v>26</v>
      </c>
      <c r="E82" s="298" t="s">
        <v>63</v>
      </c>
      <c r="F82" s="299">
        <v>20</v>
      </c>
      <c r="G82" s="300" t="s">
        <v>55</v>
      </c>
      <c r="H82" s="301" t="s">
        <v>64</v>
      </c>
      <c r="I82" s="496">
        <v>186000</v>
      </c>
      <c r="J82" s="542">
        <v>3720</v>
      </c>
      <c r="K82" s="579">
        <v>171600</v>
      </c>
      <c r="L82" s="580">
        <v>3432</v>
      </c>
      <c r="M82" s="561">
        <v>162000</v>
      </c>
      <c r="N82" s="497">
        <v>3240</v>
      </c>
    </row>
    <row r="83" spans="2:14" ht="34" x14ac:dyDescent="0.2">
      <c r="B83" s="627" t="s">
        <v>52</v>
      </c>
      <c r="C83" s="302" t="s">
        <v>53</v>
      </c>
      <c r="D83" s="303" t="s">
        <v>27</v>
      </c>
      <c r="E83" s="304" t="s">
        <v>63</v>
      </c>
      <c r="F83" s="305">
        <v>20</v>
      </c>
      <c r="G83" s="306" t="s">
        <v>55</v>
      </c>
      <c r="H83" s="307" t="s">
        <v>64</v>
      </c>
      <c r="I83" s="498">
        <v>165600</v>
      </c>
      <c r="J83" s="545">
        <v>3312</v>
      </c>
      <c r="K83" s="584">
        <v>152400</v>
      </c>
      <c r="L83" s="585">
        <v>3048</v>
      </c>
      <c r="M83" s="564">
        <v>145200</v>
      </c>
      <c r="N83" s="499">
        <v>2904</v>
      </c>
    </row>
    <row r="84" spans="2:14" ht="34" x14ac:dyDescent="0.2">
      <c r="B84" s="628" t="s">
        <v>52</v>
      </c>
      <c r="C84" s="308" t="s">
        <v>53</v>
      </c>
      <c r="D84" s="309" t="s">
        <v>62</v>
      </c>
      <c r="E84" s="310" t="s">
        <v>63</v>
      </c>
      <c r="F84" s="311">
        <v>20</v>
      </c>
      <c r="G84" s="312" t="s">
        <v>55</v>
      </c>
      <c r="H84" s="313" t="s">
        <v>64</v>
      </c>
      <c r="I84" s="500">
        <v>128400</v>
      </c>
      <c r="J84" s="548">
        <v>2568</v>
      </c>
      <c r="K84" s="588">
        <v>118800</v>
      </c>
      <c r="L84" s="589">
        <v>2376</v>
      </c>
      <c r="M84" s="567">
        <v>112800</v>
      </c>
      <c r="N84" s="501">
        <v>2256</v>
      </c>
    </row>
    <row r="85" spans="2:14" ht="35" thickBot="1" x14ac:dyDescent="0.25">
      <c r="B85" s="629" t="s">
        <v>52</v>
      </c>
      <c r="C85" s="314" t="s">
        <v>53</v>
      </c>
      <c r="D85" s="315" t="s">
        <v>66</v>
      </c>
      <c r="E85" s="316" t="s">
        <v>63</v>
      </c>
      <c r="F85" s="317">
        <v>20</v>
      </c>
      <c r="G85" s="318" t="s">
        <v>55</v>
      </c>
      <c r="H85" s="319" t="s">
        <v>64</v>
      </c>
      <c r="I85" s="502">
        <v>90000</v>
      </c>
      <c r="J85" s="549">
        <v>1800</v>
      </c>
      <c r="K85" s="590">
        <v>82800</v>
      </c>
      <c r="L85" s="591">
        <v>1656</v>
      </c>
      <c r="M85" s="568">
        <v>79200</v>
      </c>
      <c r="N85" s="503">
        <v>1584</v>
      </c>
    </row>
    <row r="86" spans="2:14" ht="34" x14ac:dyDescent="0.2">
      <c r="B86" s="630" t="s">
        <v>52</v>
      </c>
      <c r="C86" s="320" t="s">
        <v>53</v>
      </c>
      <c r="D86" s="90" t="s">
        <v>12</v>
      </c>
      <c r="E86" s="321" t="s">
        <v>54</v>
      </c>
      <c r="F86" s="322">
        <v>40</v>
      </c>
      <c r="G86" s="323" t="s">
        <v>67</v>
      </c>
      <c r="H86" s="324" t="s">
        <v>56</v>
      </c>
      <c r="I86" s="445">
        <v>292800</v>
      </c>
      <c r="J86" s="534">
        <v>11712</v>
      </c>
      <c r="K86" s="445">
        <v>270000</v>
      </c>
      <c r="L86" s="452">
        <v>10800</v>
      </c>
      <c r="M86" s="553">
        <v>255600</v>
      </c>
      <c r="N86" s="504">
        <v>10224</v>
      </c>
    </row>
    <row r="87" spans="2:14" ht="34" x14ac:dyDescent="0.2">
      <c r="B87" s="631" t="s">
        <v>52</v>
      </c>
      <c r="C87" s="325" t="s">
        <v>53</v>
      </c>
      <c r="D87" s="91" t="s">
        <v>12</v>
      </c>
      <c r="E87" s="326" t="s">
        <v>54</v>
      </c>
      <c r="F87" s="327">
        <v>40</v>
      </c>
      <c r="G87" s="328" t="s">
        <v>67</v>
      </c>
      <c r="H87" s="329">
        <v>1</v>
      </c>
      <c r="I87" s="446">
        <v>292800</v>
      </c>
      <c r="J87" s="535">
        <v>11712</v>
      </c>
      <c r="K87" s="453">
        <v>270000</v>
      </c>
      <c r="L87" s="454">
        <v>10800</v>
      </c>
      <c r="M87" s="554">
        <v>255600</v>
      </c>
      <c r="N87" s="505">
        <v>10224</v>
      </c>
    </row>
    <row r="88" spans="2:14" ht="34" x14ac:dyDescent="0.2">
      <c r="B88" s="631" t="s">
        <v>52</v>
      </c>
      <c r="C88" s="325" t="s">
        <v>53</v>
      </c>
      <c r="D88" s="91" t="s">
        <v>12</v>
      </c>
      <c r="E88" s="326" t="s">
        <v>54</v>
      </c>
      <c r="F88" s="327">
        <v>40</v>
      </c>
      <c r="G88" s="328" t="s">
        <v>67</v>
      </c>
      <c r="H88" s="329">
        <v>1.2</v>
      </c>
      <c r="I88" s="446">
        <v>292800</v>
      </c>
      <c r="J88" s="535">
        <v>11712</v>
      </c>
      <c r="K88" s="453">
        <v>270000</v>
      </c>
      <c r="L88" s="454">
        <v>10800</v>
      </c>
      <c r="M88" s="554">
        <v>255600</v>
      </c>
      <c r="N88" s="505">
        <v>10224</v>
      </c>
    </row>
    <row r="89" spans="2:14" ht="35" thickBot="1" x14ac:dyDescent="0.25">
      <c r="B89" s="632" t="s">
        <v>52</v>
      </c>
      <c r="C89" s="93" t="s">
        <v>53</v>
      </c>
      <c r="D89" s="94" t="s">
        <v>12</v>
      </c>
      <c r="E89" s="95" t="s">
        <v>54</v>
      </c>
      <c r="F89" s="96">
        <v>40</v>
      </c>
      <c r="G89" s="97" t="s">
        <v>67</v>
      </c>
      <c r="H89" s="131">
        <v>1.4</v>
      </c>
      <c r="I89" s="448">
        <v>292800</v>
      </c>
      <c r="J89" s="536">
        <v>11712</v>
      </c>
      <c r="K89" s="455">
        <v>270000</v>
      </c>
      <c r="L89" s="456">
        <v>10800</v>
      </c>
      <c r="M89" s="555">
        <v>255600</v>
      </c>
      <c r="N89" s="449">
        <v>10224</v>
      </c>
    </row>
    <row r="90" spans="2:14" ht="34" x14ac:dyDescent="0.2">
      <c r="B90" s="630" t="s">
        <v>52</v>
      </c>
      <c r="C90" s="320" t="s">
        <v>53</v>
      </c>
      <c r="D90" s="90" t="s">
        <v>12</v>
      </c>
      <c r="E90" s="321" t="s">
        <v>54</v>
      </c>
      <c r="F90" s="322">
        <v>40</v>
      </c>
      <c r="G90" s="330" t="s">
        <v>68</v>
      </c>
      <c r="H90" s="331" t="s">
        <v>57</v>
      </c>
      <c r="I90" s="445">
        <v>315600</v>
      </c>
      <c r="J90" s="534">
        <v>12624</v>
      </c>
      <c r="K90" s="445">
        <v>290400</v>
      </c>
      <c r="L90" s="452">
        <v>11616</v>
      </c>
      <c r="M90" s="553">
        <v>274800</v>
      </c>
      <c r="N90" s="493">
        <v>10992</v>
      </c>
    </row>
    <row r="91" spans="2:14" ht="34" x14ac:dyDescent="0.2">
      <c r="B91" s="631" t="s">
        <v>52</v>
      </c>
      <c r="C91" s="325" t="s">
        <v>53</v>
      </c>
      <c r="D91" s="91" t="s">
        <v>12</v>
      </c>
      <c r="E91" s="326" t="s">
        <v>54</v>
      </c>
      <c r="F91" s="327">
        <v>40</v>
      </c>
      <c r="G91" s="328" t="s">
        <v>68</v>
      </c>
      <c r="H91" s="329">
        <v>1.6</v>
      </c>
      <c r="I91" s="446">
        <v>315600</v>
      </c>
      <c r="J91" s="535">
        <v>12624</v>
      </c>
      <c r="K91" s="453">
        <v>290400</v>
      </c>
      <c r="L91" s="454">
        <v>11616</v>
      </c>
      <c r="M91" s="554">
        <v>274800</v>
      </c>
      <c r="N91" s="505">
        <v>10992</v>
      </c>
    </row>
    <row r="92" spans="2:14" ht="34" x14ac:dyDescent="0.2">
      <c r="B92" s="631" t="s">
        <v>52</v>
      </c>
      <c r="C92" s="325" t="s">
        <v>53</v>
      </c>
      <c r="D92" s="91" t="s">
        <v>12</v>
      </c>
      <c r="E92" s="326" t="s">
        <v>54</v>
      </c>
      <c r="F92" s="327">
        <v>40</v>
      </c>
      <c r="G92" s="328" t="s">
        <v>68</v>
      </c>
      <c r="H92" s="329">
        <v>1.8</v>
      </c>
      <c r="I92" s="446">
        <v>315600</v>
      </c>
      <c r="J92" s="535">
        <v>12624</v>
      </c>
      <c r="K92" s="453">
        <v>290400</v>
      </c>
      <c r="L92" s="454">
        <v>11616</v>
      </c>
      <c r="M92" s="554">
        <v>274800</v>
      </c>
      <c r="N92" s="505">
        <v>10992</v>
      </c>
    </row>
    <row r="93" spans="2:14" ht="35" thickBot="1" x14ac:dyDescent="0.25">
      <c r="B93" s="632" t="s">
        <v>52</v>
      </c>
      <c r="C93" s="93" t="s">
        <v>53</v>
      </c>
      <c r="D93" s="94" t="s">
        <v>12</v>
      </c>
      <c r="E93" s="95" t="s">
        <v>54</v>
      </c>
      <c r="F93" s="96">
        <v>40</v>
      </c>
      <c r="G93" s="97" t="s">
        <v>68</v>
      </c>
      <c r="H93" s="131">
        <v>2</v>
      </c>
      <c r="I93" s="448">
        <v>315600</v>
      </c>
      <c r="J93" s="536">
        <v>12624</v>
      </c>
      <c r="K93" s="455">
        <v>290400</v>
      </c>
      <c r="L93" s="456">
        <v>11616</v>
      </c>
      <c r="M93" s="555">
        <v>274800</v>
      </c>
      <c r="N93" s="449">
        <v>10992</v>
      </c>
    </row>
    <row r="94" spans="2:14" ht="34" x14ac:dyDescent="0.2">
      <c r="B94" s="633" t="s">
        <v>52</v>
      </c>
      <c r="C94" s="332" t="s">
        <v>53</v>
      </c>
      <c r="D94" s="90" t="s">
        <v>12</v>
      </c>
      <c r="E94" s="333" t="s">
        <v>54</v>
      </c>
      <c r="F94" s="334">
        <v>40</v>
      </c>
      <c r="G94" s="330" t="s">
        <v>68</v>
      </c>
      <c r="H94" s="331" t="s">
        <v>58</v>
      </c>
      <c r="I94" s="445">
        <v>345600</v>
      </c>
      <c r="J94" s="534">
        <v>13824</v>
      </c>
      <c r="K94" s="445">
        <v>318000</v>
      </c>
      <c r="L94" s="452">
        <v>12720</v>
      </c>
      <c r="M94" s="553">
        <v>301200</v>
      </c>
      <c r="N94" s="493">
        <v>12048</v>
      </c>
    </row>
    <row r="95" spans="2:14" ht="34" x14ac:dyDescent="0.2">
      <c r="B95" s="631" t="s">
        <v>52</v>
      </c>
      <c r="C95" s="325" t="s">
        <v>53</v>
      </c>
      <c r="D95" s="91" t="s">
        <v>12</v>
      </c>
      <c r="E95" s="326" t="s">
        <v>54</v>
      </c>
      <c r="F95" s="327">
        <v>40</v>
      </c>
      <c r="G95" s="328" t="s">
        <v>68</v>
      </c>
      <c r="H95" s="329">
        <v>2.2000000000000002</v>
      </c>
      <c r="I95" s="446">
        <v>345600</v>
      </c>
      <c r="J95" s="535">
        <v>13824</v>
      </c>
      <c r="K95" s="453">
        <v>318000</v>
      </c>
      <c r="L95" s="454">
        <v>12720</v>
      </c>
      <c r="M95" s="554">
        <v>301200</v>
      </c>
      <c r="N95" s="505">
        <v>12048</v>
      </c>
    </row>
    <row r="96" spans="2:14" ht="35" thickBot="1" x14ac:dyDescent="0.25">
      <c r="B96" s="632" t="s">
        <v>52</v>
      </c>
      <c r="C96" s="93" t="s">
        <v>53</v>
      </c>
      <c r="D96" s="94" t="s">
        <v>12</v>
      </c>
      <c r="E96" s="95" t="s">
        <v>54</v>
      </c>
      <c r="F96" s="96">
        <v>40</v>
      </c>
      <c r="G96" s="97" t="s">
        <v>68</v>
      </c>
      <c r="H96" s="131">
        <v>2.4</v>
      </c>
      <c r="I96" s="448">
        <v>345600</v>
      </c>
      <c r="J96" s="536">
        <v>13824</v>
      </c>
      <c r="K96" s="455">
        <v>318000</v>
      </c>
      <c r="L96" s="456">
        <v>12720</v>
      </c>
      <c r="M96" s="555">
        <v>301200</v>
      </c>
      <c r="N96" s="449">
        <v>12048</v>
      </c>
    </row>
    <row r="97" spans="2:14" ht="34" x14ac:dyDescent="0.2">
      <c r="B97" s="633" t="s">
        <v>52</v>
      </c>
      <c r="C97" s="332" t="s">
        <v>53</v>
      </c>
      <c r="D97" s="90" t="s">
        <v>12</v>
      </c>
      <c r="E97" s="321" t="s">
        <v>54</v>
      </c>
      <c r="F97" s="322">
        <v>40</v>
      </c>
      <c r="G97" s="335" t="s">
        <v>68</v>
      </c>
      <c r="H97" s="336" t="s">
        <v>59</v>
      </c>
      <c r="I97" s="445">
        <v>402000</v>
      </c>
      <c r="J97" s="534">
        <v>16080</v>
      </c>
      <c r="K97" s="445">
        <v>370800</v>
      </c>
      <c r="L97" s="452">
        <v>14832</v>
      </c>
      <c r="M97" s="553">
        <v>350400</v>
      </c>
      <c r="N97" s="506">
        <v>14016</v>
      </c>
    </row>
    <row r="98" spans="2:14" ht="34" x14ac:dyDescent="0.2">
      <c r="B98" s="631" t="s">
        <v>52</v>
      </c>
      <c r="C98" s="325" t="s">
        <v>53</v>
      </c>
      <c r="D98" s="91" t="s">
        <v>12</v>
      </c>
      <c r="E98" s="326" t="s">
        <v>54</v>
      </c>
      <c r="F98" s="327">
        <v>40</v>
      </c>
      <c r="G98" s="328" t="s">
        <v>68</v>
      </c>
      <c r="H98" s="329">
        <v>2.6</v>
      </c>
      <c r="I98" s="446">
        <v>390000</v>
      </c>
      <c r="J98" s="535">
        <v>15600</v>
      </c>
      <c r="K98" s="453">
        <v>358800</v>
      </c>
      <c r="L98" s="454">
        <v>14352</v>
      </c>
      <c r="M98" s="554">
        <v>339600</v>
      </c>
      <c r="N98" s="505">
        <v>13584</v>
      </c>
    </row>
    <row r="99" spans="2:14" ht="34" x14ac:dyDescent="0.2">
      <c r="B99" s="631" t="s">
        <v>52</v>
      </c>
      <c r="C99" s="325" t="s">
        <v>53</v>
      </c>
      <c r="D99" s="91" t="s">
        <v>12</v>
      </c>
      <c r="E99" s="326" t="s">
        <v>54</v>
      </c>
      <c r="F99" s="327">
        <v>40</v>
      </c>
      <c r="G99" s="328" t="s">
        <v>68</v>
      </c>
      <c r="H99" s="329">
        <v>2.8</v>
      </c>
      <c r="I99" s="446">
        <v>390000</v>
      </c>
      <c r="J99" s="535">
        <v>15600</v>
      </c>
      <c r="K99" s="453">
        <v>358800</v>
      </c>
      <c r="L99" s="454">
        <v>14352</v>
      </c>
      <c r="M99" s="554">
        <v>339600</v>
      </c>
      <c r="N99" s="505">
        <v>13584</v>
      </c>
    </row>
    <row r="100" spans="2:14" ht="35" thickBot="1" x14ac:dyDescent="0.25">
      <c r="B100" s="632" t="s">
        <v>52</v>
      </c>
      <c r="C100" s="93" t="s">
        <v>53</v>
      </c>
      <c r="D100" s="94" t="s">
        <v>12</v>
      </c>
      <c r="E100" s="95" t="s">
        <v>54</v>
      </c>
      <c r="F100" s="96">
        <v>40</v>
      </c>
      <c r="G100" s="97" t="s">
        <v>68</v>
      </c>
      <c r="H100" s="131">
        <v>3</v>
      </c>
      <c r="I100" s="448">
        <v>390000</v>
      </c>
      <c r="J100" s="536">
        <v>15600</v>
      </c>
      <c r="K100" s="455">
        <v>358800</v>
      </c>
      <c r="L100" s="456">
        <v>14352</v>
      </c>
      <c r="M100" s="555">
        <v>339600</v>
      </c>
      <c r="N100" s="449">
        <v>13584</v>
      </c>
    </row>
    <row r="101" spans="2:14" ht="34" x14ac:dyDescent="0.2">
      <c r="B101" s="634" t="s">
        <v>52</v>
      </c>
      <c r="C101" s="337" t="s">
        <v>53</v>
      </c>
      <c r="D101" s="102" t="s">
        <v>60</v>
      </c>
      <c r="E101" s="338" t="s">
        <v>54</v>
      </c>
      <c r="F101" s="339">
        <v>40</v>
      </c>
      <c r="G101" s="340" t="s">
        <v>67</v>
      </c>
      <c r="H101" s="341" t="s">
        <v>56</v>
      </c>
      <c r="I101" s="457">
        <v>278400</v>
      </c>
      <c r="J101" s="538">
        <v>11136</v>
      </c>
      <c r="K101" s="457">
        <v>256800</v>
      </c>
      <c r="L101" s="573">
        <v>10272</v>
      </c>
      <c r="M101" s="557">
        <v>242400</v>
      </c>
      <c r="N101" s="507">
        <v>9696</v>
      </c>
    </row>
    <row r="102" spans="2:14" ht="34" x14ac:dyDescent="0.2">
      <c r="B102" s="635" t="s">
        <v>52</v>
      </c>
      <c r="C102" s="342" t="s">
        <v>53</v>
      </c>
      <c r="D102" s="103" t="s">
        <v>60</v>
      </c>
      <c r="E102" s="343" t="s">
        <v>54</v>
      </c>
      <c r="F102" s="344">
        <v>40</v>
      </c>
      <c r="G102" s="345" t="s">
        <v>67</v>
      </c>
      <c r="H102" s="346">
        <v>1</v>
      </c>
      <c r="I102" s="494">
        <v>278400</v>
      </c>
      <c r="J102" s="539">
        <v>11136</v>
      </c>
      <c r="K102" s="574">
        <v>256800</v>
      </c>
      <c r="L102" s="575">
        <v>10272</v>
      </c>
      <c r="M102" s="558">
        <v>242400</v>
      </c>
      <c r="N102" s="495">
        <v>9696</v>
      </c>
    </row>
    <row r="103" spans="2:14" ht="34" x14ac:dyDescent="0.2">
      <c r="B103" s="636" t="s">
        <v>52</v>
      </c>
      <c r="C103" s="347" t="s">
        <v>53</v>
      </c>
      <c r="D103" s="103" t="s">
        <v>60</v>
      </c>
      <c r="E103" s="343" t="s">
        <v>54</v>
      </c>
      <c r="F103" s="344">
        <v>40</v>
      </c>
      <c r="G103" s="345" t="s">
        <v>67</v>
      </c>
      <c r="H103" s="346">
        <v>1.2</v>
      </c>
      <c r="I103" s="494">
        <v>278400</v>
      </c>
      <c r="J103" s="539">
        <v>11136</v>
      </c>
      <c r="K103" s="574">
        <v>256800</v>
      </c>
      <c r="L103" s="575">
        <v>10272</v>
      </c>
      <c r="M103" s="558">
        <v>242400</v>
      </c>
      <c r="N103" s="495">
        <v>9696</v>
      </c>
    </row>
    <row r="104" spans="2:14" ht="35" thickBot="1" x14ac:dyDescent="0.25">
      <c r="B104" s="637" t="s">
        <v>52</v>
      </c>
      <c r="C104" s="348" t="s">
        <v>53</v>
      </c>
      <c r="D104" s="349" t="s">
        <v>60</v>
      </c>
      <c r="E104" s="350" t="s">
        <v>54</v>
      </c>
      <c r="F104" s="351">
        <v>40</v>
      </c>
      <c r="G104" s="352" t="s">
        <v>67</v>
      </c>
      <c r="H104" s="353">
        <v>1.4</v>
      </c>
      <c r="I104" s="508">
        <v>278400</v>
      </c>
      <c r="J104" s="540">
        <v>11136</v>
      </c>
      <c r="K104" s="576">
        <v>256800</v>
      </c>
      <c r="L104" s="577">
        <v>10272</v>
      </c>
      <c r="M104" s="559">
        <v>242400</v>
      </c>
      <c r="N104" s="509">
        <v>9696</v>
      </c>
    </row>
    <row r="105" spans="2:14" ht="34" x14ac:dyDescent="0.2">
      <c r="B105" s="634" t="s">
        <v>52</v>
      </c>
      <c r="C105" s="337" t="s">
        <v>53</v>
      </c>
      <c r="D105" s="102" t="s">
        <v>60</v>
      </c>
      <c r="E105" s="338" t="s">
        <v>54</v>
      </c>
      <c r="F105" s="339">
        <v>40</v>
      </c>
      <c r="G105" s="340" t="s">
        <v>68</v>
      </c>
      <c r="H105" s="341" t="s">
        <v>57</v>
      </c>
      <c r="I105" s="457">
        <v>298800</v>
      </c>
      <c r="J105" s="538">
        <v>11952</v>
      </c>
      <c r="K105" s="457">
        <v>276000</v>
      </c>
      <c r="L105" s="573">
        <v>11040</v>
      </c>
      <c r="M105" s="557">
        <v>260400</v>
      </c>
      <c r="N105" s="507">
        <v>10416</v>
      </c>
    </row>
    <row r="106" spans="2:14" ht="34" x14ac:dyDescent="0.2">
      <c r="B106" s="636" t="s">
        <v>52</v>
      </c>
      <c r="C106" s="347" t="s">
        <v>53</v>
      </c>
      <c r="D106" s="354" t="s">
        <v>60</v>
      </c>
      <c r="E106" s="343" t="s">
        <v>54</v>
      </c>
      <c r="F106" s="344">
        <v>40</v>
      </c>
      <c r="G106" s="345" t="s">
        <v>68</v>
      </c>
      <c r="H106" s="346">
        <v>1.6</v>
      </c>
      <c r="I106" s="494">
        <v>298800</v>
      </c>
      <c r="J106" s="539">
        <v>11952</v>
      </c>
      <c r="K106" s="574">
        <v>276000</v>
      </c>
      <c r="L106" s="575">
        <v>11040</v>
      </c>
      <c r="M106" s="558">
        <v>260400</v>
      </c>
      <c r="N106" s="495">
        <v>10416</v>
      </c>
    </row>
    <row r="107" spans="2:14" ht="34" x14ac:dyDescent="0.2">
      <c r="B107" s="636" t="s">
        <v>52</v>
      </c>
      <c r="C107" s="347" t="s">
        <v>53</v>
      </c>
      <c r="D107" s="354" t="s">
        <v>60</v>
      </c>
      <c r="E107" s="343" t="s">
        <v>54</v>
      </c>
      <c r="F107" s="344">
        <v>40</v>
      </c>
      <c r="G107" s="345" t="s">
        <v>68</v>
      </c>
      <c r="H107" s="346">
        <v>1.8</v>
      </c>
      <c r="I107" s="494">
        <v>298800</v>
      </c>
      <c r="J107" s="539">
        <v>11952</v>
      </c>
      <c r="K107" s="574">
        <v>276000</v>
      </c>
      <c r="L107" s="575">
        <v>11040</v>
      </c>
      <c r="M107" s="558">
        <v>260400</v>
      </c>
      <c r="N107" s="495">
        <v>10416</v>
      </c>
    </row>
    <row r="108" spans="2:14" ht="35" thickBot="1" x14ac:dyDescent="0.25">
      <c r="B108" s="637" t="s">
        <v>52</v>
      </c>
      <c r="C108" s="348" t="s">
        <v>53</v>
      </c>
      <c r="D108" s="106" t="s">
        <v>60</v>
      </c>
      <c r="E108" s="350" t="s">
        <v>54</v>
      </c>
      <c r="F108" s="351">
        <v>40</v>
      </c>
      <c r="G108" s="352" t="s">
        <v>68</v>
      </c>
      <c r="H108" s="353">
        <v>2</v>
      </c>
      <c r="I108" s="461">
        <v>298800</v>
      </c>
      <c r="J108" s="540">
        <v>11952</v>
      </c>
      <c r="K108" s="576">
        <v>276000</v>
      </c>
      <c r="L108" s="577">
        <v>11040</v>
      </c>
      <c r="M108" s="559">
        <v>260400</v>
      </c>
      <c r="N108" s="509">
        <v>10416</v>
      </c>
    </row>
    <row r="109" spans="2:14" ht="34" x14ac:dyDescent="0.2">
      <c r="B109" s="634" t="s">
        <v>52</v>
      </c>
      <c r="C109" s="337" t="s">
        <v>53</v>
      </c>
      <c r="D109" s="102" t="s">
        <v>60</v>
      </c>
      <c r="E109" s="338" t="s">
        <v>54</v>
      </c>
      <c r="F109" s="339">
        <v>40</v>
      </c>
      <c r="G109" s="340" t="s">
        <v>68</v>
      </c>
      <c r="H109" s="341" t="s">
        <v>58</v>
      </c>
      <c r="I109" s="457">
        <v>327600</v>
      </c>
      <c r="J109" s="538">
        <v>13104</v>
      </c>
      <c r="K109" s="457">
        <v>302400</v>
      </c>
      <c r="L109" s="573">
        <v>12096</v>
      </c>
      <c r="M109" s="557">
        <v>285600</v>
      </c>
      <c r="N109" s="507">
        <v>11424</v>
      </c>
    </row>
    <row r="110" spans="2:14" ht="34" x14ac:dyDescent="0.2">
      <c r="B110" s="636" t="s">
        <v>52</v>
      </c>
      <c r="C110" s="347" t="s">
        <v>53</v>
      </c>
      <c r="D110" s="354" t="s">
        <v>60</v>
      </c>
      <c r="E110" s="343" t="s">
        <v>54</v>
      </c>
      <c r="F110" s="344">
        <v>40</v>
      </c>
      <c r="G110" s="345" t="s">
        <v>68</v>
      </c>
      <c r="H110" s="346">
        <v>2.2000000000000002</v>
      </c>
      <c r="I110" s="494">
        <v>327600</v>
      </c>
      <c r="J110" s="539">
        <v>13104</v>
      </c>
      <c r="K110" s="574">
        <v>302400</v>
      </c>
      <c r="L110" s="575">
        <v>12096</v>
      </c>
      <c r="M110" s="558">
        <v>285600</v>
      </c>
      <c r="N110" s="495">
        <v>11424</v>
      </c>
    </row>
    <row r="111" spans="2:14" ht="35" thickBot="1" x14ac:dyDescent="0.25">
      <c r="B111" s="637" t="s">
        <v>52</v>
      </c>
      <c r="C111" s="348" t="s">
        <v>53</v>
      </c>
      <c r="D111" s="106" t="s">
        <v>60</v>
      </c>
      <c r="E111" s="350" t="s">
        <v>54</v>
      </c>
      <c r="F111" s="351">
        <v>40</v>
      </c>
      <c r="G111" s="352" t="s">
        <v>68</v>
      </c>
      <c r="H111" s="353">
        <v>2.4</v>
      </c>
      <c r="I111" s="461">
        <v>327600</v>
      </c>
      <c r="J111" s="540">
        <v>13104</v>
      </c>
      <c r="K111" s="576">
        <v>302400</v>
      </c>
      <c r="L111" s="577">
        <v>12096</v>
      </c>
      <c r="M111" s="559">
        <v>285600</v>
      </c>
      <c r="N111" s="509">
        <v>11424</v>
      </c>
    </row>
    <row r="112" spans="2:14" ht="34" x14ac:dyDescent="0.2">
      <c r="B112" s="634" t="s">
        <v>52</v>
      </c>
      <c r="C112" s="337" t="s">
        <v>53</v>
      </c>
      <c r="D112" s="102" t="s">
        <v>60</v>
      </c>
      <c r="E112" s="338" t="s">
        <v>54</v>
      </c>
      <c r="F112" s="339">
        <v>40</v>
      </c>
      <c r="G112" s="340" t="s">
        <v>68</v>
      </c>
      <c r="H112" s="341" t="s">
        <v>59</v>
      </c>
      <c r="I112" s="457">
        <v>370800</v>
      </c>
      <c r="J112" s="538">
        <v>14832</v>
      </c>
      <c r="K112" s="457">
        <v>342000</v>
      </c>
      <c r="L112" s="573">
        <v>13680</v>
      </c>
      <c r="M112" s="557">
        <v>322800</v>
      </c>
      <c r="N112" s="507">
        <v>12912</v>
      </c>
    </row>
    <row r="113" spans="2:14" ht="34" x14ac:dyDescent="0.2">
      <c r="B113" s="636" t="s">
        <v>52</v>
      </c>
      <c r="C113" s="347" t="s">
        <v>53</v>
      </c>
      <c r="D113" s="354" t="s">
        <v>60</v>
      </c>
      <c r="E113" s="343" t="s">
        <v>54</v>
      </c>
      <c r="F113" s="344">
        <v>40</v>
      </c>
      <c r="G113" s="345" t="s">
        <v>68</v>
      </c>
      <c r="H113" s="346">
        <v>2.6</v>
      </c>
      <c r="I113" s="494">
        <v>370800</v>
      </c>
      <c r="J113" s="539">
        <v>14832</v>
      </c>
      <c r="K113" s="574">
        <v>342000</v>
      </c>
      <c r="L113" s="575">
        <v>13680</v>
      </c>
      <c r="M113" s="558">
        <v>322800</v>
      </c>
      <c r="N113" s="495">
        <v>12912</v>
      </c>
    </row>
    <row r="114" spans="2:14" ht="34" x14ac:dyDescent="0.2">
      <c r="B114" s="636" t="s">
        <v>52</v>
      </c>
      <c r="C114" s="347" t="s">
        <v>53</v>
      </c>
      <c r="D114" s="354" t="s">
        <v>60</v>
      </c>
      <c r="E114" s="343" t="s">
        <v>54</v>
      </c>
      <c r="F114" s="344">
        <v>40</v>
      </c>
      <c r="G114" s="345" t="s">
        <v>68</v>
      </c>
      <c r="H114" s="346">
        <v>2.8</v>
      </c>
      <c r="I114" s="494">
        <v>370800</v>
      </c>
      <c r="J114" s="539">
        <v>14832</v>
      </c>
      <c r="K114" s="574">
        <v>342000</v>
      </c>
      <c r="L114" s="575">
        <v>13680</v>
      </c>
      <c r="M114" s="558">
        <v>322800</v>
      </c>
      <c r="N114" s="495">
        <v>12912</v>
      </c>
    </row>
    <row r="115" spans="2:14" ht="35" thickBot="1" x14ac:dyDescent="0.25">
      <c r="B115" s="637" t="s">
        <v>52</v>
      </c>
      <c r="C115" s="348" t="s">
        <v>53</v>
      </c>
      <c r="D115" s="106" t="s">
        <v>60</v>
      </c>
      <c r="E115" s="350" t="s">
        <v>54</v>
      </c>
      <c r="F115" s="351">
        <v>40</v>
      </c>
      <c r="G115" s="352" t="s">
        <v>68</v>
      </c>
      <c r="H115" s="353">
        <v>3</v>
      </c>
      <c r="I115" s="461">
        <v>370800</v>
      </c>
      <c r="J115" s="540">
        <v>14832</v>
      </c>
      <c r="K115" s="576">
        <v>342000</v>
      </c>
      <c r="L115" s="577">
        <v>13680</v>
      </c>
      <c r="M115" s="559">
        <v>322800</v>
      </c>
      <c r="N115" s="509">
        <v>12912</v>
      </c>
    </row>
    <row r="116" spans="2:14" ht="34" x14ac:dyDescent="0.2">
      <c r="B116" s="638" t="s">
        <v>52</v>
      </c>
      <c r="C116" s="355" t="s">
        <v>53</v>
      </c>
      <c r="D116" s="69" t="s">
        <v>61</v>
      </c>
      <c r="E116" s="356" t="s">
        <v>54</v>
      </c>
      <c r="F116" s="357">
        <v>40</v>
      </c>
      <c r="G116" s="358" t="s">
        <v>67</v>
      </c>
      <c r="H116" s="359" t="s">
        <v>56</v>
      </c>
      <c r="I116" s="463">
        <v>268800</v>
      </c>
      <c r="J116" s="541">
        <v>10752</v>
      </c>
      <c r="K116" s="463">
        <v>248400</v>
      </c>
      <c r="L116" s="578">
        <v>9936</v>
      </c>
      <c r="M116" s="560">
        <v>234000</v>
      </c>
      <c r="N116" s="510">
        <v>9360</v>
      </c>
    </row>
    <row r="117" spans="2:14" ht="34" x14ac:dyDescent="0.2">
      <c r="B117" s="639" t="s">
        <v>52</v>
      </c>
      <c r="C117" s="360" t="s">
        <v>53</v>
      </c>
      <c r="D117" s="361" t="s">
        <v>61</v>
      </c>
      <c r="E117" s="362" t="s">
        <v>54</v>
      </c>
      <c r="F117" s="363">
        <v>40</v>
      </c>
      <c r="G117" s="364" t="s">
        <v>67</v>
      </c>
      <c r="H117" s="365">
        <v>1</v>
      </c>
      <c r="I117" s="496">
        <v>268800</v>
      </c>
      <c r="J117" s="542">
        <v>10752</v>
      </c>
      <c r="K117" s="579">
        <v>248400</v>
      </c>
      <c r="L117" s="580">
        <v>9936</v>
      </c>
      <c r="M117" s="561">
        <v>234000</v>
      </c>
      <c r="N117" s="497">
        <v>9360</v>
      </c>
    </row>
    <row r="118" spans="2:14" ht="34" x14ac:dyDescent="0.2">
      <c r="B118" s="639" t="s">
        <v>52</v>
      </c>
      <c r="C118" s="360" t="s">
        <v>53</v>
      </c>
      <c r="D118" s="361" t="s">
        <v>61</v>
      </c>
      <c r="E118" s="362" t="s">
        <v>54</v>
      </c>
      <c r="F118" s="363">
        <v>40</v>
      </c>
      <c r="G118" s="364" t="s">
        <v>67</v>
      </c>
      <c r="H118" s="365">
        <v>1.2</v>
      </c>
      <c r="I118" s="496">
        <v>268800</v>
      </c>
      <c r="J118" s="542">
        <v>10752</v>
      </c>
      <c r="K118" s="579">
        <v>248400</v>
      </c>
      <c r="L118" s="580">
        <v>9936</v>
      </c>
      <c r="M118" s="561">
        <v>234000</v>
      </c>
      <c r="N118" s="497">
        <v>9360</v>
      </c>
    </row>
    <row r="119" spans="2:14" ht="35" thickBot="1" x14ac:dyDescent="0.25">
      <c r="B119" s="640" t="s">
        <v>52</v>
      </c>
      <c r="C119" s="366" t="s">
        <v>53</v>
      </c>
      <c r="D119" s="70" t="s">
        <v>61</v>
      </c>
      <c r="E119" s="367" t="s">
        <v>54</v>
      </c>
      <c r="F119" s="368">
        <v>40</v>
      </c>
      <c r="G119" s="369" t="s">
        <v>67</v>
      </c>
      <c r="H119" s="370">
        <v>1.4</v>
      </c>
      <c r="I119" s="467">
        <v>268800</v>
      </c>
      <c r="J119" s="543">
        <v>10752</v>
      </c>
      <c r="K119" s="581">
        <v>248400</v>
      </c>
      <c r="L119" s="582">
        <v>9936</v>
      </c>
      <c r="M119" s="562">
        <v>234000</v>
      </c>
      <c r="N119" s="511">
        <v>9360</v>
      </c>
    </row>
    <row r="120" spans="2:14" ht="34" x14ac:dyDescent="0.2">
      <c r="B120" s="638" t="s">
        <v>52</v>
      </c>
      <c r="C120" s="355" t="s">
        <v>53</v>
      </c>
      <c r="D120" s="69" t="s">
        <v>61</v>
      </c>
      <c r="E120" s="356" t="s">
        <v>54</v>
      </c>
      <c r="F120" s="357">
        <v>40</v>
      </c>
      <c r="G120" s="358" t="s">
        <v>68</v>
      </c>
      <c r="H120" s="359" t="s">
        <v>57</v>
      </c>
      <c r="I120" s="463">
        <v>290400</v>
      </c>
      <c r="J120" s="541">
        <v>11616</v>
      </c>
      <c r="K120" s="463">
        <v>267600</v>
      </c>
      <c r="L120" s="578">
        <v>10704</v>
      </c>
      <c r="M120" s="560">
        <v>253200</v>
      </c>
      <c r="N120" s="510">
        <v>10128</v>
      </c>
    </row>
    <row r="121" spans="2:14" ht="34" x14ac:dyDescent="0.2">
      <c r="B121" s="639" t="s">
        <v>52</v>
      </c>
      <c r="C121" s="360" t="s">
        <v>53</v>
      </c>
      <c r="D121" s="361" t="s">
        <v>61</v>
      </c>
      <c r="E121" s="362" t="s">
        <v>54</v>
      </c>
      <c r="F121" s="363">
        <v>40</v>
      </c>
      <c r="G121" s="364" t="s">
        <v>68</v>
      </c>
      <c r="H121" s="365">
        <v>1.6</v>
      </c>
      <c r="I121" s="496">
        <v>290400</v>
      </c>
      <c r="J121" s="542">
        <v>11616</v>
      </c>
      <c r="K121" s="579">
        <v>267600</v>
      </c>
      <c r="L121" s="580">
        <v>10704</v>
      </c>
      <c r="M121" s="561">
        <v>253200</v>
      </c>
      <c r="N121" s="497">
        <v>10128</v>
      </c>
    </row>
    <row r="122" spans="2:14" ht="34" x14ac:dyDescent="0.2">
      <c r="B122" s="639" t="s">
        <v>52</v>
      </c>
      <c r="C122" s="360" t="s">
        <v>53</v>
      </c>
      <c r="D122" s="361" t="s">
        <v>61</v>
      </c>
      <c r="E122" s="362" t="s">
        <v>54</v>
      </c>
      <c r="F122" s="363">
        <v>40</v>
      </c>
      <c r="G122" s="364" t="s">
        <v>68</v>
      </c>
      <c r="H122" s="365">
        <v>1.8</v>
      </c>
      <c r="I122" s="496">
        <v>290400</v>
      </c>
      <c r="J122" s="542">
        <v>11616</v>
      </c>
      <c r="K122" s="579">
        <v>267600</v>
      </c>
      <c r="L122" s="580">
        <v>10704</v>
      </c>
      <c r="M122" s="561">
        <v>253200</v>
      </c>
      <c r="N122" s="497">
        <v>10128</v>
      </c>
    </row>
    <row r="123" spans="2:14" ht="35" thickBot="1" x14ac:dyDescent="0.25">
      <c r="B123" s="640" t="s">
        <v>52</v>
      </c>
      <c r="C123" s="366" t="s">
        <v>53</v>
      </c>
      <c r="D123" s="70" t="s">
        <v>61</v>
      </c>
      <c r="E123" s="367" t="s">
        <v>54</v>
      </c>
      <c r="F123" s="368">
        <v>40</v>
      </c>
      <c r="G123" s="369" t="s">
        <v>68</v>
      </c>
      <c r="H123" s="370">
        <v>2</v>
      </c>
      <c r="I123" s="467">
        <v>290400</v>
      </c>
      <c r="J123" s="543">
        <v>11616</v>
      </c>
      <c r="K123" s="581">
        <v>267600</v>
      </c>
      <c r="L123" s="582">
        <v>10704</v>
      </c>
      <c r="M123" s="562">
        <v>253200</v>
      </c>
      <c r="N123" s="511">
        <v>10128</v>
      </c>
    </row>
    <row r="124" spans="2:14" ht="34" x14ac:dyDescent="0.2">
      <c r="B124" s="638" t="s">
        <v>52</v>
      </c>
      <c r="C124" s="355" t="s">
        <v>53</v>
      </c>
      <c r="D124" s="69" t="s">
        <v>61</v>
      </c>
      <c r="E124" s="356" t="s">
        <v>54</v>
      </c>
      <c r="F124" s="357">
        <v>40</v>
      </c>
      <c r="G124" s="358" t="s">
        <v>68</v>
      </c>
      <c r="H124" s="359" t="s">
        <v>58</v>
      </c>
      <c r="I124" s="463">
        <v>316800</v>
      </c>
      <c r="J124" s="541">
        <v>12672</v>
      </c>
      <c r="K124" s="463">
        <v>291600</v>
      </c>
      <c r="L124" s="578">
        <v>11664</v>
      </c>
      <c r="M124" s="560">
        <v>276000</v>
      </c>
      <c r="N124" s="510">
        <v>11040</v>
      </c>
    </row>
    <row r="125" spans="2:14" ht="34" x14ac:dyDescent="0.2">
      <c r="B125" s="639" t="s">
        <v>52</v>
      </c>
      <c r="C125" s="360" t="s">
        <v>53</v>
      </c>
      <c r="D125" s="361" t="s">
        <v>61</v>
      </c>
      <c r="E125" s="362" t="s">
        <v>54</v>
      </c>
      <c r="F125" s="363">
        <v>40</v>
      </c>
      <c r="G125" s="364" t="s">
        <v>68</v>
      </c>
      <c r="H125" s="365">
        <v>2.2000000000000002</v>
      </c>
      <c r="I125" s="496">
        <v>316800</v>
      </c>
      <c r="J125" s="542">
        <v>12672</v>
      </c>
      <c r="K125" s="579">
        <v>291600</v>
      </c>
      <c r="L125" s="580">
        <v>11664</v>
      </c>
      <c r="M125" s="561">
        <v>276000</v>
      </c>
      <c r="N125" s="497">
        <v>11040</v>
      </c>
    </row>
    <row r="126" spans="2:14" ht="35" thickBot="1" x14ac:dyDescent="0.25">
      <c r="B126" s="640" t="s">
        <v>52</v>
      </c>
      <c r="C126" s="366" t="s">
        <v>53</v>
      </c>
      <c r="D126" s="70" t="s">
        <v>61</v>
      </c>
      <c r="E126" s="367" t="s">
        <v>54</v>
      </c>
      <c r="F126" s="368">
        <v>40</v>
      </c>
      <c r="G126" s="369" t="s">
        <v>68</v>
      </c>
      <c r="H126" s="370">
        <v>2.4</v>
      </c>
      <c r="I126" s="467">
        <v>316800</v>
      </c>
      <c r="J126" s="543">
        <v>12672</v>
      </c>
      <c r="K126" s="581">
        <v>291600</v>
      </c>
      <c r="L126" s="582">
        <v>11664</v>
      </c>
      <c r="M126" s="562">
        <v>276000</v>
      </c>
      <c r="N126" s="511">
        <v>11040</v>
      </c>
    </row>
    <row r="127" spans="2:14" ht="34" x14ac:dyDescent="0.2">
      <c r="B127" s="638" t="s">
        <v>52</v>
      </c>
      <c r="C127" s="355" t="s">
        <v>53</v>
      </c>
      <c r="D127" s="69" t="s">
        <v>61</v>
      </c>
      <c r="E127" s="356" t="s">
        <v>54</v>
      </c>
      <c r="F127" s="357">
        <v>40</v>
      </c>
      <c r="G127" s="358" t="s">
        <v>68</v>
      </c>
      <c r="H127" s="359" t="s">
        <v>59</v>
      </c>
      <c r="I127" s="463">
        <v>358800</v>
      </c>
      <c r="J127" s="541">
        <v>14352</v>
      </c>
      <c r="K127" s="463">
        <v>331200</v>
      </c>
      <c r="L127" s="578">
        <v>13248</v>
      </c>
      <c r="M127" s="560">
        <v>313200</v>
      </c>
      <c r="N127" s="510">
        <v>12528</v>
      </c>
    </row>
    <row r="128" spans="2:14" ht="34" x14ac:dyDescent="0.2">
      <c r="B128" s="639" t="s">
        <v>52</v>
      </c>
      <c r="C128" s="360" t="s">
        <v>53</v>
      </c>
      <c r="D128" s="361" t="s">
        <v>61</v>
      </c>
      <c r="E128" s="362" t="s">
        <v>54</v>
      </c>
      <c r="F128" s="363">
        <v>40</v>
      </c>
      <c r="G128" s="364" t="s">
        <v>68</v>
      </c>
      <c r="H128" s="365">
        <v>2.6</v>
      </c>
      <c r="I128" s="496">
        <v>358800</v>
      </c>
      <c r="J128" s="542">
        <v>14352</v>
      </c>
      <c r="K128" s="579">
        <v>331200</v>
      </c>
      <c r="L128" s="580">
        <v>13248</v>
      </c>
      <c r="M128" s="561">
        <v>313200</v>
      </c>
      <c r="N128" s="497">
        <v>12528</v>
      </c>
    </row>
    <row r="129" spans="2:14" ht="34" x14ac:dyDescent="0.2">
      <c r="B129" s="639" t="s">
        <v>52</v>
      </c>
      <c r="C129" s="360" t="s">
        <v>53</v>
      </c>
      <c r="D129" s="361" t="s">
        <v>61</v>
      </c>
      <c r="E129" s="362" t="s">
        <v>54</v>
      </c>
      <c r="F129" s="363">
        <v>40</v>
      </c>
      <c r="G129" s="364" t="s">
        <v>68</v>
      </c>
      <c r="H129" s="365">
        <v>2.8</v>
      </c>
      <c r="I129" s="496">
        <v>358800</v>
      </c>
      <c r="J129" s="542">
        <v>14352</v>
      </c>
      <c r="K129" s="579">
        <v>331200</v>
      </c>
      <c r="L129" s="580">
        <v>13248</v>
      </c>
      <c r="M129" s="561">
        <v>313200</v>
      </c>
      <c r="N129" s="497">
        <v>12528</v>
      </c>
    </row>
    <row r="130" spans="2:14" ht="35" thickBot="1" x14ac:dyDescent="0.25">
      <c r="B130" s="640" t="s">
        <v>52</v>
      </c>
      <c r="C130" s="366" t="s">
        <v>53</v>
      </c>
      <c r="D130" s="70" t="s">
        <v>61</v>
      </c>
      <c r="E130" s="367" t="s">
        <v>54</v>
      </c>
      <c r="F130" s="368">
        <v>40</v>
      </c>
      <c r="G130" s="369" t="s">
        <v>68</v>
      </c>
      <c r="H130" s="370">
        <v>3</v>
      </c>
      <c r="I130" s="467">
        <v>358800</v>
      </c>
      <c r="J130" s="543">
        <v>14352</v>
      </c>
      <c r="K130" s="581">
        <v>331200</v>
      </c>
      <c r="L130" s="582">
        <v>13248</v>
      </c>
      <c r="M130" s="562">
        <v>313200</v>
      </c>
      <c r="N130" s="511">
        <v>12528</v>
      </c>
    </row>
    <row r="131" spans="2:14" ht="34" x14ac:dyDescent="0.2">
      <c r="B131" s="608" t="s">
        <v>52</v>
      </c>
      <c r="C131" s="371" t="s">
        <v>53</v>
      </c>
      <c r="D131" s="71" t="s">
        <v>27</v>
      </c>
      <c r="E131" s="222" t="s">
        <v>54</v>
      </c>
      <c r="F131" s="223">
        <v>40</v>
      </c>
      <c r="G131" s="372" t="s">
        <v>67</v>
      </c>
      <c r="H131" s="373" t="s">
        <v>56</v>
      </c>
      <c r="I131" s="469">
        <v>231600</v>
      </c>
      <c r="J131" s="544">
        <v>9264</v>
      </c>
      <c r="K131" s="469">
        <v>213600</v>
      </c>
      <c r="L131" s="583">
        <v>8544</v>
      </c>
      <c r="M131" s="563">
        <v>201600</v>
      </c>
      <c r="N131" s="512">
        <v>8064</v>
      </c>
    </row>
    <row r="132" spans="2:14" ht="34" x14ac:dyDescent="0.2">
      <c r="B132" s="609" t="s">
        <v>52</v>
      </c>
      <c r="C132" s="220" t="s">
        <v>53</v>
      </c>
      <c r="D132" s="119" t="s">
        <v>27</v>
      </c>
      <c r="E132" s="73" t="s">
        <v>54</v>
      </c>
      <c r="F132" s="74">
        <v>40</v>
      </c>
      <c r="G132" s="75" t="s">
        <v>67</v>
      </c>
      <c r="H132" s="140">
        <v>1</v>
      </c>
      <c r="I132" s="471">
        <v>231600</v>
      </c>
      <c r="J132" s="545">
        <v>9264</v>
      </c>
      <c r="K132" s="584">
        <v>213600</v>
      </c>
      <c r="L132" s="585">
        <v>8544</v>
      </c>
      <c r="M132" s="564">
        <v>201600</v>
      </c>
      <c r="N132" s="472">
        <v>8064</v>
      </c>
    </row>
    <row r="133" spans="2:14" ht="34" x14ac:dyDescent="0.2">
      <c r="B133" s="609" t="s">
        <v>52</v>
      </c>
      <c r="C133" s="220" t="s">
        <v>53</v>
      </c>
      <c r="D133" s="119" t="s">
        <v>27</v>
      </c>
      <c r="E133" s="73" t="s">
        <v>54</v>
      </c>
      <c r="F133" s="74">
        <v>40</v>
      </c>
      <c r="G133" s="75" t="s">
        <v>67</v>
      </c>
      <c r="H133" s="140">
        <v>1.2</v>
      </c>
      <c r="I133" s="471">
        <v>231600</v>
      </c>
      <c r="J133" s="545">
        <v>9264</v>
      </c>
      <c r="K133" s="584">
        <v>213600</v>
      </c>
      <c r="L133" s="585">
        <v>8544</v>
      </c>
      <c r="M133" s="564">
        <v>201600</v>
      </c>
      <c r="N133" s="472">
        <v>8064</v>
      </c>
    </row>
    <row r="134" spans="2:14" ht="35" thickBot="1" x14ac:dyDescent="0.25">
      <c r="B134" s="641" t="s">
        <v>52</v>
      </c>
      <c r="C134" s="120" t="s">
        <v>53</v>
      </c>
      <c r="D134" s="72" t="s">
        <v>27</v>
      </c>
      <c r="E134" s="121" t="s">
        <v>54</v>
      </c>
      <c r="F134" s="122">
        <v>40</v>
      </c>
      <c r="G134" s="123" t="s">
        <v>67</v>
      </c>
      <c r="H134" s="142">
        <v>1.4</v>
      </c>
      <c r="I134" s="473">
        <v>231600</v>
      </c>
      <c r="J134" s="546">
        <v>9264</v>
      </c>
      <c r="K134" s="586">
        <v>213600</v>
      </c>
      <c r="L134" s="587">
        <v>8544</v>
      </c>
      <c r="M134" s="565">
        <v>201600</v>
      </c>
      <c r="N134" s="474">
        <v>8064</v>
      </c>
    </row>
    <row r="135" spans="2:14" ht="34" x14ac:dyDescent="0.2">
      <c r="B135" s="642" t="s">
        <v>52</v>
      </c>
      <c r="C135" s="374" t="s">
        <v>53</v>
      </c>
      <c r="D135" s="71" t="s">
        <v>27</v>
      </c>
      <c r="E135" s="222" t="s">
        <v>54</v>
      </c>
      <c r="F135" s="223">
        <v>40</v>
      </c>
      <c r="G135" s="375" t="s">
        <v>68</v>
      </c>
      <c r="H135" s="376" t="s">
        <v>57</v>
      </c>
      <c r="I135" s="469">
        <v>252000</v>
      </c>
      <c r="J135" s="544">
        <v>10080</v>
      </c>
      <c r="K135" s="469">
        <v>232800</v>
      </c>
      <c r="L135" s="583">
        <v>9312</v>
      </c>
      <c r="M135" s="563">
        <v>219600</v>
      </c>
      <c r="N135" s="513">
        <v>8784</v>
      </c>
    </row>
    <row r="136" spans="2:14" ht="34" x14ac:dyDescent="0.2">
      <c r="B136" s="609" t="s">
        <v>52</v>
      </c>
      <c r="C136" s="220" t="s">
        <v>53</v>
      </c>
      <c r="D136" s="119" t="s">
        <v>27</v>
      </c>
      <c r="E136" s="73" t="s">
        <v>54</v>
      </c>
      <c r="F136" s="74">
        <v>40</v>
      </c>
      <c r="G136" s="75" t="s">
        <v>68</v>
      </c>
      <c r="H136" s="140">
        <v>1.6</v>
      </c>
      <c r="I136" s="471">
        <v>252000</v>
      </c>
      <c r="J136" s="545">
        <v>10080</v>
      </c>
      <c r="K136" s="584">
        <v>232800</v>
      </c>
      <c r="L136" s="585">
        <v>9312</v>
      </c>
      <c r="M136" s="564">
        <v>219600</v>
      </c>
      <c r="N136" s="472">
        <v>8784</v>
      </c>
    </row>
    <row r="137" spans="2:14" ht="34" x14ac:dyDescent="0.2">
      <c r="B137" s="609" t="s">
        <v>52</v>
      </c>
      <c r="C137" s="220" t="s">
        <v>53</v>
      </c>
      <c r="D137" s="119" t="s">
        <v>27</v>
      </c>
      <c r="E137" s="73" t="s">
        <v>54</v>
      </c>
      <c r="F137" s="74">
        <v>40</v>
      </c>
      <c r="G137" s="75" t="s">
        <v>68</v>
      </c>
      <c r="H137" s="140">
        <v>1.8</v>
      </c>
      <c r="I137" s="471">
        <v>252000</v>
      </c>
      <c r="J137" s="545">
        <v>10080</v>
      </c>
      <c r="K137" s="584">
        <v>232800</v>
      </c>
      <c r="L137" s="585">
        <v>9312</v>
      </c>
      <c r="M137" s="564">
        <v>219600</v>
      </c>
      <c r="N137" s="472">
        <v>8784</v>
      </c>
    </row>
    <row r="138" spans="2:14" ht="35" thickBot="1" x14ac:dyDescent="0.25">
      <c r="B138" s="641" t="s">
        <v>52</v>
      </c>
      <c r="C138" s="120" t="s">
        <v>53</v>
      </c>
      <c r="D138" s="72" t="s">
        <v>27</v>
      </c>
      <c r="E138" s="121" t="s">
        <v>54</v>
      </c>
      <c r="F138" s="122">
        <v>40</v>
      </c>
      <c r="G138" s="123" t="s">
        <v>68</v>
      </c>
      <c r="H138" s="142">
        <v>2</v>
      </c>
      <c r="I138" s="473">
        <v>252000</v>
      </c>
      <c r="J138" s="546">
        <v>10080</v>
      </c>
      <c r="K138" s="586">
        <v>232800</v>
      </c>
      <c r="L138" s="587">
        <v>9312</v>
      </c>
      <c r="M138" s="565">
        <v>219600</v>
      </c>
      <c r="N138" s="474">
        <v>8784</v>
      </c>
    </row>
    <row r="139" spans="2:14" ht="34" x14ac:dyDescent="0.2">
      <c r="B139" s="643" t="s">
        <v>52</v>
      </c>
      <c r="C139" s="377" t="s">
        <v>53</v>
      </c>
      <c r="D139" s="71" t="s">
        <v>27</v>
      </c>
      <c r="E139" s="378" t="s">
        <v>54</v>
      </c>
      <c r="F139" s="379">
        <v>40</v>
      </c>
      <c r="G139" s="375" t="s">
        <v>68</v>
      </c>
      <c r="H139" s="376" t="s">
        <v>58</v>
      </c>
      <c r="I139" s="469">
        <v>266400</v>
      </c>
      <c r="J139" s="544">
        <v>10656</v>
      </c>
      <c r="K139" s="469">
        <v>246000</v>
      </c>
      <c r="L139" s="583">
        <v>9840</v>
      </c>
      <c r="M139" s="563">
        <v>232800</v>
      </c>
      <c r="N139" s="513">
        <v>9312</v>
      </c>
    </row>
    <row r="140" spans="2:14" ht="34" x14ac:dyDescent="0.2">
      <c r="B140" s="609" t="s">
        <v>52</v>
      </c>
      <c r="C140" s="220" t="s">
        <v>53</v>
      </c>
      <c r="D140" s="119" t="s">
        <v>27</v>
      </c>
      <c r="E140" s="73" t="s">
        <v>54</v>
      </c>
      <c r="F140" s="74">
        <v>40</v>
      </c>
      <c r="G140" s="75" t="s">
        <v>68</v>
      </c>
      <c r="H140" s="140">
        <v>2.2000000000000002</v>
      </c>
      <c r="I140" s="471">
        <v>266400</v>
      </c>
      <c r="J140" s="545">
        <v>10656</v>
      </c>
      <c r="K140" s="584">
        <v>246000</v>
      </c>
      <c r="L140" s="585">
        <v>9840</v>
      </c>
      <c r="M140" s="564">
        <v>232800</v>
      </c>
      <c r="N140" s="472">
        <v>9312</v>
      </c>
    </row>
    <row r="141" spans="2:14" ht="35" thickBot="1" x14ac:dyDescent="0.25">
      <c r="B141" s="641" t="s">
        <v>52</v>
      </c>
      <c r="C141" s="120" t="s">
        <v>53</v>
      </c>
      <c r="D141" s="72" t="s">
        <v>27</v>
      </c>
      <c r="E141" s="121" t="s">
        <v>54</v>
      </c>
      <c r="F141" s="122">
        <v>40</v>
      </c>
      <c r="G141" s="123" t="s">
        <v>68</v>
      </c>
      <c r="H141" s="142">
        <v>2.4</v>
      </c>
      <c r="I141" s="473">
        <v>266400</v>
      </c>
      <c r="J141" s="546">
        <v>10656</v>
      </c>
      <c r="K141" s="586">
        <v>246000</v>
      </c>
      <c r="L141" s="587">
        <v>9840</v>
      </c>
      <c r="M141" s="565">
        <v>232800</v>
      </c>
      <c r="N141" s="474">
        <v>9312</v>
      </c>
    </row>
    <row r="142" spans="2:14" ht="34" x14ac:dyDescent="0.2">
      <c r="B142" s="643" t="s">
        <v>52</v>
      </c>
      <c r="C142" s="377" t="s">
        <v>53</v>
      </c>
      <c r="D142" s="71" t="s">
        <v>27</v>
      </c>
      <c r="E142" s="222" t="s">
        <v>54</v>
      </c>
      <c r="F142" s="223">
        <v>40</v>
      </c>
      <c r="G142" s="380" t="s">
        <v>68</v>
      </c>
      <c r="H142" s="381" t="s">
        <v>59</v>
      </c>
      <c r="I142" s="469">
        <v>285600</v>
      </c>
      <c r="J142" s="544">
        <v>11424</v>
      </c>
      <c r="K142" s="469">
        <v>262800</v>
      </c>
      <c r="L142" s="583">
        <v>10512</v>
      </c>
      <c r="M142" s="563">
        <v>249600</v>
      </c>
      <c r="N142" s="514">
        <v>9984</v>
      </c>
    </row>
    <row r="143" spans="2:14" ht="34" x14ac:dyDescent="0.2">
      <c r="B143" s="609" t="s">
        <v>52</v>
      </c>
      <c r="C143" s="220" t="s">
        <v>53</v>
      </c>
      <c r="D143" s="119" t="s">
        <v>27</v>
      </c>
      <c r="E143" s="73" t="s">
        <v>54</v>
      </c>
      <c r="F143" s="74">
        <v>40</v>
      </c>
      <c r="G143" s="75" t="s">
        <v>68</v>
      </c>
      <c r="H143" s="140">
        <v>2.6</v>
      </c>
      <c r="I143" s="471">
        <v>285600</v>
      </c>
      <c r="J143" s="545">
        <v>11424</v>
      </c>
      <c r="K143" s="584">
        <v>262800</v>
      </c>
      <c r="L143" s="585">
        <v>10512</v>
      </c>
      <c r="M143" s="564">
        <v>249600</v>
      </c>
      <c r="N143" s="472">
        <v>9984</v>
      </c>
    </row>
    <row r="144" spans="2:14" ht="34" x14ac:dyDescent="0.2">
      <c r="B144" s="609" t="s">
        <v>52</v>
      </c>
      <c r="C144" s="220" t="s">
        <v>53</v>
      </c>
      <c r="D144" s="119" t="s">
        <v>27</v>
      </c>
      <c r="E144" s="73" t="s">
        <v>54</v>
      </c>
      <c r="F144" s="74">
        <v>40</v>
      </c>
      <c r="G144" s="75" t="s">
        <v>68</v>
      </c>
      <c r="H144" s="140">
        <v>2.8</v>
      </c>
      <c r="I144" s="471">
        <v>285600</v>
      </c>
      <c r="J144" s="545">
        <v>11424</v>
      </c>
      <c r="K144" s="584">
        <v>262800</v>
      </c>
      <c r="L144" s="585">
        <v>10512</v>
      </c>
      <c r="M144" s="564">
        <v>249600</v>
      </c>
      <c r="N144" s="472">
        <v>9984</v>
      </c>
    </row>
    <row r="145" spans="2:14" ht="35" thickBot="1" x14ac:dyDescent="0.25">
      <c r="B145" s="641" t="s">
        <v>52</v>
      </c>
      <c r="C145" s="120" t="s">
        <v>53</v>
      </c>
      <c r="D145" s="72" t="s">
        <v>27</v>
      </c>
      <c r="E145" s="121" t="s">
        <v>54</v>
      </c>
      <c r="F145" s="122">
        <v>40</v>
      </c>
      <c r="G145" s="123" t="s">
        <v>68</v>
      </c>
      <c r="H145" s="142">
        <v>3</v>
      </c>
      <c r="I145" s="473">
        <v>285600</v>
      </c>
      <c r="J145" s="546">
        <v>11424</v>
      </c>
      <c r="K145" s="586">
        <v>262800</v>
      </c>
      <c r="L145" s="587">
        <v>10512</v>
      </c>
      <c r="M145" s="565">
        <v>249600</v>
      </c>
      <c r="N145" s="474">
        <v>9984</v>
      </c>
    </row>
    <row r="146" spans="2:14" ht="34" x14ac:dyDescent="0.2">
      <c r="B146" s="644" t="s">
        <v>52</v>
      </c>
      <c r="C146" s="382" t="s">
        <v>53</v>
      </c>
      <c r="D146" s="79" t="s">
        <v>62</v>
      </c>
      <c r="E146" s="252" t="s">
        <v>54</v>
      </c>
      <c r="F146" s="253">
        <v>40</v>
      </c>
      <c r="G146" s="383" t="s">
        <v>68</v>
      </c>
      <c r="H146" s="384" t="s">
        <v>56</v>
      </c>
      <c r="I146" s="483">
        <v>150000</v>
      </c>
      <c r="J146" s="547">
        <v>6000</v>
      </c>
      <c r="K146" s="483">
        <v>138000</v>
      </c>
      <c r="L146" s="519">
        <v>5520</v>
      </c>
      <c r="M146" s="566">
        <v>130800</v>
      </c>
      <c r="N146" s="515">
        <v>5232</v>
      </c>
    </row>
    <row r="147" spans="2:14" ht="34" x14ac:dyDescent="0.2">
      <c r="B147" s="645" t="s">
        <v>52</v>
      </c>
      <c r="C147" s="81" t="s">
        <v>53</v>
      </c>
      <c r="D147" s="82" t="s">
        <v>62</v>
      </c>
      <c r="E147" s="76" t="s">
        <v>54</v>
      </c>
      <c r="F147" s="77">
        <v>40</v>
      </c>
      <c r="G147" s="78" t="s">
        <v>68</v>
      </c>
      <c r="H147" s="143">
        <v>1</v>
      </c>
      <c r="I147" s="516">
        <v>150000</v>
      </c>
      <c r="J147" s="548">
        <v>6000</v>
      </c>
      <c r="K147" s="588">
        <v>138000</v>
      </c>
      <c r="L147" s="589">
        <v>5520</v>
      </c>
      <c r="M147" s="567">
        <v>130800</v>
      </c>
      <c r="N147" s="517">
        <v>5232</v>
      </c>
    </row>
    <row r="148" spans="2:14" ht="34" x14ac:dyDescent="0.2">
      <c r="B148" s="645" t="s">
        <v>52</v>
      </c>
      <c r="C148" s="81" t="s">
        <v>53</v>
      </c>
      <c r="D148" s="82" t="s">
        <v>62</v>
      </c>
      <c r="E148" s="76" t="s">
        <v>54</v>
      </c>
      <c r="F148" s="77">
        <v>40</v>
      </c>
      <c r="G148" s="78" t="s">
        <v>68</v>
      </c>
      <c r="H148" s="143">
        <v>1.2</v>
      </c>
      <c r="I148" s="516">
        <v>150000</v>
      </c>
      <c r="J148" s="548">
        <v>6000</v>
      </c>
      <c r="K148" s="588">
        <v>138000</v>
      </c>
      <c r="L148" s="589">
        <v>5520</v>
      </c>
      <c r="M148" s="567">
        <v>130800</v>
      </c>
      <c r="N148" s="517">
        <v>5232</v>
      </c>
    </row>
    <row r="149" spans="2:14" ht="35" thickBot="1" x14ac:dyDescent="0.25">
      <c r="B149" s="646" t="s">
        <v>52</v>
      </c>
      <c r="C149" s="83" t="s">
        <v>53</v>
      </c>
      <c r="D149" s="80" t="s">
        <v>62</v>
      </c>
      <c r="E149" s="84" t="s">
        <v>54</v>
      </c>
      <c r="F149" s="85">
        <v>40</v>
      </c>
      <c r="G149" s="86" t="s">
        <v>68</v>
      </c>
      <c r="H149" s="144">
        <v>1.4</v>
      </c>
      <c r="I149" s="487">
        <v>150000</v>
      </c>
      <c r="J149" s="549">
        <v>6000</v>
      </c>
      <c r="K149" s="590">
        <v>138000</v>
      </c>
      <c r="L149" s="591">
        <v>5520</v>
      </c>
      <c r="M149" s="568">
        <v>130800</v>
      </c>
      <c r="N149" s="518">
        <v>5232</v>
      </c>
    </row>
    <row r="150" spans="2:14" ht="34" x14ac:dyDescent="0.2">
      <c r="B150" s="647" t="s">
        <v>52</v>
      </c>
      <c r="C150" s="385" t="s">
        <v>53</v>
      </c>
      <c r="D150" s="79" t="s">
        <v>62</v>
      </c>
      <c r="E150" s="252" t="s">
        <v>54</v>
      </c>
      <c r="F150" s="253">
        <v>40</v>
      </c>
      <c r="G150" s="386" t="s">
        <v>68</v>
      </c>
      <c r="H150" s="387" t="s">
        <v>57</v>
      </c>
      <c r="I150" s="483">
        <v>150000</v>
      </c>
      <c r="J150" s="547">
        <v>6000</v>
      </c>
      <c r="K150" s="483">
        <v>138000</v>
      </c>
      <c r="L150" s="519">
        <v>5520</v>
      </c>
      <c r="M150" s="566">
        <v>130800</v>
      </c>
      <c r="N150" s="519">
        <v>5232</v>
      </c>
    </row>
    <row r="151" spans="2:14" ht="34" x14ac:dyDescent="0.2">
      <c r="B151" s="645" t="s">
        <v>52</v>
      </c>
      <c r="C151" s="81" t="s">
        <v>53</v>
      </c>
      <c r="D151" s="82" t="s">
        <v>62</v>
      </c>
      <c r="E151" s="76" t="s">
        <v>54</v>
      </c>
      <c r="F151" s="77">
        <v>40</v>
      </c>
      <c r="G151" s="78" t="s">
        <v>68</v>
      </c>
      <c r="H151" s="143">
        <v>1.6</v>
      </c>
      <c r="I151" s="516">
        <v>150000</v>
      </c>
      <c r="J151" s="548">
        <v>6000</v>
      </c>
      <c r="K151" s="588">
        <v>138000</v>
      </c>
      <c r="L151" s="589">
        <v>5520</v>
      </c>
      <c r="M151" s="567">
        <v>130800</v>
      </c>
      <c r="N151" s="517">
        <v>5232</v>
      </c>
    </row>
    <row r="152" spans="2:14" ht="34" x14ac:dyDescent="0.2">
      <c r="B152" s="645" t="s">
        <v>52</v>
      </c>
      <c r="C152" s="81" t="s">
        <v>53</v>
      </c>
      <c r="D152" s="82" t="s">
        <v>62</v>
      </c>
      <c r="E152" s="76" t="s">
        <v>54</v>
      </c>
      <c r="F152" s="77">
        <v>40</v>
      </c>
      <c r="G152" s="78" t="s">
        <v>68</v>
      </c>
      <c r="H152" s="143">
        <v>1.8</v>
      </c>
      <c r="I152" s="516">
        <v>150000</v>
      </c>
      <c r="J152" s="548">
        <v>6000</v>
      </c>
      <c r="K152" s="588">
        <v>138000</v>
      </c>
      <c r="L152" s="589">
        <v>5520</v>
      </c>
      <c r="M152" s="567">
        <v>130800</v>
      </c>
      <c r="N152" s="517">
        <v>5232</v>
      </c>
    </row>
    <row r="153" spans="2:14" ht="35" thickBot="1" x14ac:dyDescent="0.25">
      <c r="B153" s="646" t="s">
        <v>52</v>
      </c>
      <c r="C153" s="83" t="s">
        <v>53</v>
      </c>
      <c r="D153" s="80" t="s">
        <v>62</v>
      </c>
      <c r="E153" s="84" t="s">
        <v>54</v>
      </c>
      <c r="F153" s="85">
        <v>40</v>
      </c>
      <c r="G153" s="86" t="s">
        <v>68</v>
      </c>
      <c r="H153" s="144">
        <v>2</v>
      </c>
      <c r="I153" s="487">
        <v>150000</v>
      </c>
      <c r="J153" s="549">
        <v>6000</v>
      </c>
      <c r="K153" s="590">
        <v>138000</v>
      </c>
      <c r="L153" s="591">
        <v>5520</v>
      </c>
      <c r="M153" s="568">
        <v>130800</v>
      </c>
      <c r="N153" s="518">
        <v>5232</v>
      </c>
    </row>
    <row r="154" spans="2:14" ht="34" x14ac:dyDescent="0.2">
      <c r="B154" s="648" t="s">
        <v>52</v>
      </c>
      <c r="C154" s="388" t="s">
        <v>53</v>
      </c>
      <c r="D154" s="79" t="s">
        <v>62</v>
      </c>
      <c r="E154" s="389" t="s">
        <v>54</v>
      </c>
      <c r="F154" s="390">
        <v>40</v>
      </c>
      <c r="G154" s="386" t="s">
        <v>68</v>
      </c>
      <c r="H154" s="387" t="s">
        <v>58</v>
      </c>
      <c r="I154" s="483">
        <v>195600</v>
      </c>
      <c r="J154" s="547">
        <v>7824</v>
      </c>
      <c r="K154" s="483">
        <v>180000</v>
      </c>
      <c r="L154" s="519">
        <v>7200</v>
      </c>
      <c r="M154" s="566">
        <v>170400</v>
      </c>
      <c r="N154" s="519">
        <v>6816</v>
      </c>
    </row>
    <row r="155" spans="2:14" ht="34" x14ac:dyDescent="0.2">
      <c r="B155" s="645" t="s">
        <v>52</v>
      </c>
      <c r="C155" s="81" t="s">
        <v>53</v>
      </c>
      <c r="D155" s="82" t="s">
        <v>62</v>
      </c>
      <c r="E155" s="76" t="s">
        <v>54</v>
      </c>
      <c r="F155" s="77">
        <v>40</v>
      </c>
      <c r="G155" s="78" t="s">
        <v>68</v>
      </c>
      <c r="H155" s="143">
        <v>2.2000000000000002</v>
      </c>
      <c r="I155" s="516">
        <v>195600</v>
      </c>
      <c r="J155" s="548">
        <v>7824</v>
      </c>
      <c r="K155" s="588">
        <v>180000</v>
      </c>
      <c r="L155" s="589">
        <v>7200</v>
      </c>
      <c r="M155" s="567">
        <v>170400</v>
      </c>
      <c r="N155" s="517">
        <v>6816</v>
      </c>
    </row>
    <row r="156" spans="2:14" ht="35" thickBot="1" x14ac:dyDescent="0.25">
      <c r="B156" s="646" t="s">
        <v>52</v>
      </c>
      <c r="C156" s="83" t="s">
        <v>53</v>
      </c>
      <c r="D156" s="80" t="s">
        <v>62</v>
      </c>
      <c r="E156" s="84" t="s">
        <v>54</v>
      </c>
      <c r="F156" s="85">
        <v>40</v>
      </c>
      <c r="G156" s="86" t="s">
        <v>68</v>
      </c>
      <c r="H156" s="144">
        <v>2.4</v>
      </c>
      <c r="I156" s="487">
        <v>195600</v>
      </c>
      <c r="J156" s="549">
        <v>7824</v>
      </c>
      <c r="K156" s="590">
        <v>180000</v>
      </c>
      <c r="L156" s="591">
        <v>7200</v>
      </c>
      <c r="M156" s="568">
        <v>170400</v>
      </c>
      <c r="N156" s="518">
        <v>6816</v>
      </c>
    </row>
    <row r="157" spans="2:14" ht="34" x14ac:dyDescent="0.2">
      <c r="B157" s="644" t="s">
        <v>52</v>
      </c>
      <c r="C157" s="385" t="s">
        <v>53</v>
      </c>
      <c r="D157" s="79" t="s">
        <v>62</v>
      </c>
      <c r="E157" s="252" t="s">
        <v>54</v>
      </c>
      <c r="F157" s="253">
        <v>40</v>
      </c>
      <c r="G157" s="386" t="s">
        <v>68</v>
      </c>
      <c r="H157" s="387" t="s">
        <v>59</v>
      </c>
      <c r="I157" s="483">
        <v>202800</v>
      </c>
      <c r="J157" s="547">
        <v>8112</v>
      </c>
      <c r="K157" s="483">
        <v>187200</v>
      </c>
      <c r="L157" s="519">
        <v>7488</v>
      </c>
      <c r="M157" s="566">
        <v>177600</v>
      </c>
      <c r="N157" s="519">
        <v>7104</v>
      </c>
    </row>
    <row r="158" spans="2:14" ht="34" x14ac:dyDescent="0.2">
      <c r="B158" s="645" t="s">
        <v>52</v>
      </c>
      <c r="C158" s="81" t="s">
        <v>53</v>
      </c>
      <c r="D158" s="82" t="s">
        <v>62</v>
      </c>
      <c r="E158" s="76" t="s">
        <v>54</v>
      </c>
      <c r="F158" s="77">
        <v>40</v>
      </c>
      <c r="G158" s="78" t="s">
        <v>68</v>
      </c>
      <c r="H158" s="143">
        <v>2.6</v>
      </c>
      <c r="I158" s="516">
        <v>202800</v>
      </c>
      <c r="J158" s="548">
        <v>8112</v>
      </c>
      <c r="K158" s="588">
        <v>187200</v>
      </c>
      <c r="L158" s="589">
        <v>7488</v>
      </c>
      <c r="M158" s="567">
        <v>177600</v>
      </c>
      <c r="N158" s="517">
        <v>7104</v>
      </c>
    </row>
    <row r="159" spans="2:14" ht="34" x14ac:dyDescent="0.2">
      <c r="B159" s="645" t="s">
        <v>52</v>
      </c>
      <c r="C159" s="81" t="s">
        <v>53</v>
      </c>
      <c r="D159" s="82" t="s">
        <v>62</v>
      </c>
      <c r="E159" s="76" t="s">
        <v>54</v>
      </c>
      <c r="F159" s="77">
        <v>40</v>
      </c>
      <c r="G159" s="78" t="s">
        <v>68</v>
      </c>
      <c r="H159" s="143">
        <v>2.8</v>
      </c>
      <c r="I159" s="516">
        <v>202800</v>
      </c>
      <c r="J159" s="548">
        <v>8112</v>
      </c>
      <c r="K159" s="588">
        <v>187200</v>
      </c>
      <c r="L159" s="589">
        <v>7488</v>
      </c>
      <c r="M159" s="567">
        <v>177600</v>
      </c>
      <c r="N159" s="517">
        <v>7104</v>
      </c>
    </row>
    <row r="160" spans="2:14" ht="35" thickBot="1" x14ac:dyDescent="0.25">
      <c r="B160" s="646" t="s">
        <v>52</v>
      </c>
      <c r="C160" s="83" t="s">
        <v>53</v>
      </c>
      <c r="D160" s="80" t="s">
        <v>62</v>
      </c>
      <c r="E160" s="84" t="s">
        <v>54</v>
      </c>
      <c r="F160" s="85">
        <v>40</v>
      </c>
      <c r="G160" s="86" t="s">
        <v>68</v>
      </c>
      <c r="H160" s="144">
        <v>3</v>
      </c>
      <c r="I160" s="487">
        <v>202800</v>
      </c>
      <c r="J160" s="549">
        <v>8112</v>
      </c>
      <c r="K160" s="590">
        <v>187200</v>
      </c>
      <c r="L160" s="591">
        <v>7488</v>
      </c>
      <c r="M160" s="568">
        <v>177600</v>
      </c>
      <c r="N160" s="518">
        <v>7104</v>
      </c>
    </row>
    <row r="161" spans="2:14" ht="34" x14ac:dyDescent="0.2">
      <c r="B161" s="649" t="s">
        <v>52</v>
      </c>
      <c r="C161" s="396" t="s">
        <v>53</v>
      </c>
      <c r="D161" s="124" t="s">
        <v>12</v>
      </c>
      <c r="E161" s="397" t="s">
        <v>63</v>
      </c>
      <c r="F161" s="398">
        <v>40</v>
      </c>
      <c r="G161" s="399" t="s">
        <v>67</v>
      </c>
      <c r="H161" s="400" t="s">
        <v>64</v>
      </c>
      <c r="I161" s="520">
        <v>202800</v>
      </c>
      <c r="J161" s="534">
        <v>8112</v>
      </c>
      <c r="K161" s="445">
        <v>187200</v>
      </c>
      <c r="L161" s="452">
        <v>7488</v>
      </c>
      <c r="M161" s="553">
        <v>177600</v>
      </c>
      <c r="N161" s="452">
        <v>7104</v>
      </c>
    </row>
    <row r="162" spans="2:14" ht="34" x14ac:dyDescent="0.2">
      <c r="B162" s="650" t="s">
        <v>52</v>
      </c>
      <c r="C162" s="401" t="s">
        <v>53</v>
      </c>
      <c r="D162" s="402" t="s">
        <v>60</v>
      </c>
      <c r="E162" s="403" t="s">
        <v>63</v>
      </c>
      <c r="F162" s="404">
        <v>40</v>
      </c>
      <c r="G162" s="405" t="s">
        <v>67</v>
      </c>
      <c r="H162" s="406" t="s">
        <v>64</v>
      </c>
      <c r="I162" s="494">
        <v>192000</v>
      </c>
      <c r="J162" s="539">
        <v>7680</v>
      </c>
      <c r="K162" s="574">
        <v>177600</v>
      </c>
      <c r="L162" s="575">
        <v>7104</v>
      </c>
      <c r="M162" s="558">
        <v>168000</v>
      </c>
      <c r="N162" s="495">
        <v>6720</v>
      </c>
    </row>
    <row r="163" spans="2:14" ht="34" x14ac:dyDescent="0.2">
      <c r="B163" s="651" t="s">
        <v>52</v>
      </c>
      <c r="C163" s="407" t="s">
        <v>53</v>
      </c>
      <c r="D163" s="408" t="s">
        <v>61</v>
      </c>
      <c r="E163" s="409" t="s">
        <v>63</v>
      </c>
      <c r="F163" s="410">
        <v>40</v>
      </c>
      <c r="G163" s="411" t="s">
        <v>67</v>
      </c>
      <c r="H163" s="412" t="s">
        <v>64</v>
      </c>
      <c r="I163" s="496">
        <v>186000</v>
      </c>
      <c r="J163" s="542">
        <v>7440</v>
      </c>
      <c r="K163" s="579">
        <v>171600</v>
      </c>
      <c r="L163" s="580">
        <v>6864</v>
      </c>
      <c r="M163" s="561">
        <v>162000</v>
      </c>
      <c r="N163" s="497">
        <v>6480</v>
      </c>
    </row>
    <row r="164" spans="2:14" ht="34" x14ac:dyDescent="0.2">
      <c r="B164" s="652" t="s">
        <v>52</v>
      </c>
      <c r="C164" s="413" t="s">
        <v>53</v>
      </c>
      <c r="D164" s="414" t="s">
        <v>27</v>
      </c>
      <c r="E164" s="415" t="s">
        <v>63</v>
      </c>
      <c r="F164" s="416">
        <v>40</v>
      </c>
      <c r="G164" s="417" t="s">
        <v>67</v>
      </c>
      <c r="H164" s="418" t="s">
        <v>64</v>
      </c>
      <c r="I164" s="498">
        <v>150000</v>
      </c>
      <c r="J164" s="545">
        <v>6000</v>
      </c>
      <c r="K164" s="584">
        <v>138000</v>
      </c>
      <c r="L164" s="585">
        <v>5520</v>
      </c>
      <c r="M164" s="564">
        <v>130800</v>
      </c>
      <c r="N164" s="499">
        <v>5232</v>
      </c>
    </row>
    <row r="165" spans="2:14" ht="34" x14ac:dyDescent="0.2">
      <c r="B165" s="653" t="s">
        <v>52</v>
      </c>
      <c r="C165" s="419" t="s">
        <v>53</v>
      </c>
      <c r="D165" s="420" t="s">
        <v>62</v>
      </c>
      <c r="E165" s="421" t="s">
        <v>63</v>
      </c>
      <c r="F165" s="422">
        <v>40</v>
      </c>
      <c r="G165" s="423" t="s">
        <v>68</v>
      </c>
      <c r="H165" s="424" t="s">
        <v>64</v>
      </c>
      <c r="I165" s="500">
        <v>120000</v>
      </c>
      <c r="J165" s="548">
        <v>4800</v>
      </c>
      <c r="K165" s="588">
        <v>110400</v>
      </c>
      <c r="L165" s="589">
        <v>4416</v>
      </c>
      <c r="M165" s="567">
        <v>104400</v>
      </c>
      <c r="N165" s="501">
        <v>4176</v>
      </c>
    </row>
    <row r="166" spans="2:14" ht="35" thickBot="1" x14ac:dyDescent="0.25">
      <c r="B166" s="654" t="s">
        <v>52</v>
      </c>
      <c r="C166" s="88" t="s">
        <v>53</v>
      </c>
      <c r="D166" s="89" t="s">
        <v>66</v>
      </c>
      <c r="E166" s="316" t="s">
        <v>63</v>
      </c>
      <c r="F166" s="317">
        <v>40</v>
      </c>
      <c r="G166" s="318" t="s">
        <v>68</v>
      </c>
      <c r="H166" s="319" t="s">
        <v>64</v>
      </c>
      <c r="I166" s="487">
        <v>90000</v>
      </c>
      <c r="J166" s="549">
        <v>3600</v>
      </c>
      <c r="K166" s="590">
        <v>82800</v>
      </c>
      <c r="L166" s="591">
        <v>3312</v>
      </c>
      <c r="M166" s="568">
        <v>79200</v>
      </c>
      <c r="N166" s="518">
        <v>3168</v>
      </c>
    </row>
    <row r="167" spans="2:14" ht="17" x14ac:dyDescent="0.2">
      <c r="B167" s="655" t="s">
        <v>69</v>
      </c>
      <c r="C167" s="391" t="s">
        <v>53</v>
      </c>
      <c r="D167" s="392" t="s">
        <v>12</v>
      </c>
      <c r="E167" s="391" t="s">
        <v>63</v>
      </c>
      <c r="F167" s="393">
        <v>50</v>
      </c>
      <c r="G167" s="394" t="s">
        <v>70</v>
      </c>
      <c r="H167" s="395" t="s">
        <v>71</v>
      </c>
      <c r="I167" s="521">
        <v>210000</v>
      </c>
      <c r="J167" s="550">
        <v>10500</v>
      </c>
      <c r="K167" s="521">
        <v>193200</v>
      </c>
      <c r="L167" s="522">
        <v>9660</v>
      </c>
      <c r="M167" s="569">
        <v>183600</v>
      </c>
      <c r="N167" s="522">
        <v>9180</v>
      </c>
    </row>
    <row r="168" spans="2:14" ht="18" thickBot="1" x14ac:dyDescent="0.25">
      <c r="B168" s="656" t="s">
        <v>69</v>
      </c>
      <c r="C168" s="125" t="s">
        <v>53</v>
      </c>
      <c r="D168" s="126" t="s">
        <v>72</v>
      </c>
      <c r="E168" s="125" t="s">
        <v>63</v>
      </c>
      <c r="F168" s="127">
        <v>50</v>
      </c>
      <c r="G168" s="128" t="s">
        <v>70</v>
      </c>
      <c r="H168" s="145" t="s">
        <v>71</v>
      </c>
      <c r="I168" s="523">
        <v>165600</v>
      </c>
      <c r="J168" s="551">
        <v>8280</v>
      </c>
      <c r="K168" s="592">
        <v>152400</v>
      </c>
      <c r="L168" s="593">
        <v>7620</v>
      </c>
      <c r="M168" s="570">
        <v>145200</v>
      </c>
      <c r="N168" s="524">
        <v>7260</v>
      </c>
    </row>
  </sheetData>
  <mergeCells count="6">
    <mergeCell ref="B3:H3"/>
    <mergeCell ref="I3:J3"/>
    <mergeCell ref="K3:L3"/>
    <mergeCell ref="M3:N3"/>
    <mergeCell ref="A1:D1"/>
    <mergeCell ref="E1:Q1"/>
  </mergeCells>
  <pageMargins left="0.7" right="0.7" top="0.75" bottom="0.75" header="0.3" footer="0.3"/>
  <pageSetup paperSize="9"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AFDE3-C18E-2546-98BE-5A33F0F75932}">
  <dimension ref="A1:S266"/>
  <sheetViews>
    <sheetView workbookViewId="0">
      <selection activeCell="Y13" sqref="Y13"/>
    </sheetView>
  </sheetViews>
  <sheetFormatPr baseColWidth="10" defaultRowHeight="16" x14ac:dyDescent="0.2"/>
  <cols>
    <col min="2" max="2" width="22.6640625" bestFit="1" customWidth="1"/>
    <col min="3" max="3" width="12.83203125" bestFit="1" customWidth="1"/>
    <col min="4" max="4" width="23.1640625" bestFit="1" customWidth="1"/>
    <col min="5" max="5" width="15" bestFit="1" customWidth="1"/>
    <col min="6" max="6" width="14" bestFit="1" customWidth="1"/>
    <col min="7" max="7" width="13.33203125" bestFit="1" customWidth="1"/>
    <col min="8" max="8" width="16.33203125" bestFit="1" customWidth="1"/>
    <col min="9" max="9" width="17.6640625" bestFit="1" customWidth="1"/>
    <col min="10" max="10" width="6.33203125" bestFit="1" customWidth="1"/>
    <col min="11" max="11" width="16.33203125" bestFit="1" customWidth="1"/>
    <col min="12" max="12" width="17.6640625" bestFit="1" customWidth="1"/>
    <col min="13" max="13" width="14.33203125" customWidth="1"/>
    <col min="14" max="14" width="16.33203125" bestFit="1" customWidth="1"/>
    <col min="15" max="15" width="17.6640625" bestFit="1" customWidth="1"/>
    <col min="16" max="16" width="15.6640625" customWidth="1"/>
    <col min="17" max="17" width="16.33203125" bestFit="1" customWidth="1"/>
    <col min="18" max="18" width="17.6640625" bestFit="1" customWidth="1"/>
    <col min="19" max="19" width="19.83203125" customWidth="1"/>
  </cols>
  <sheetData>
    <row r="1" spans="1:19" ht="17" thickBot="1" x14ac:dyDescent="0.25">
      <c r="A1" s="859" t="s">
        <v>99</v>
      </c>
      <c r="B1" s="859"/>
      <c r="C1" s="859"/>
      <c r="D1" s="859"/>
      <c r="E1" s="1011" t="s">
        <v>100</v>
      </c>
      <c r="F1" s="1011"/>
      <c r="G1" s="1011"/>
      <c r="H1" s="1011"/>
      <c r="I1" s="1011"/>
      <c r="J1" s="1011"/>
      <c r="K1" s="1011"/>
      <c r="L1" s="1011"/>
      <c r="M1" s="1011"/>
      <c r="N1" s="1011"/>
      <c r="O1" s="1011"/>
      <c r="P1" s="1011"/>
      <c r="Q1" s="1012"/>
      <c r="R1" s="3"/>
      <c r="S1" s="3"/>
    </row>
    <row r="2" spans="1:19" x14ac:dyDescent="0.2">
      <c r="A2" s="940" t="s">
        <v>18</v>
      </c>
      <c r="B2" s="941"/>
      <c r="C2" s="941"/>
      <c r="D2" s="941"/>
      <c r="E2" s="941"/>
      <c r="F2" s="941"/>
      <c r="G2" s="942"/>
      <c r="H2" s="878" t="s">
        <v>86</v>
      </c>
      <c r="I2" s="879"/>
      <c r="J2" s="880"/>
      <c r="K2" s="884" t="s">
        <v>87</v>
      </c>
      <c r="L2" s="885"/>
      <c r="M2" s="886"/>
      <c r="N2" s="890" t="s">
        <v>85</v>
      </c>
      <c r="O2" s="891"/>
      <c r="P2" s="892"/>
      <c r="Q2" s="863" t="s">
        <v>89</v>
      </c>
      <c r="R2" s="864"/>
      <c r="S2" s="865"/>
    </row>
    <row r="3" spans="1:19" ht="20" thickBot="1" x14ac:dyDescent="0.3">
      <c r="A3" s="943"/>
      <c r="B3" s="944"/>
      <c r="C3" s="944"/>
      <c r="D3" s="944"/>
      <c r="E3" s="944"/>
      <c r="F3" s="944"/>
      <c r="G3" s="945"/>
      <c r="H3" s="881" t="s">
        <v>91</v>
      </c>
      <c r="I3" s="882"/>
      <c r="J3" s="883"/>
      <c r="K3" s="887" t="s">
        <v>91</v>
      </c>
      <c r="L3" s="888"/>
      <c r="M3" s="889"/>
      <c r="N3" s="893" t="s">
        <v>91</v>
      </c>
      <c r="O3" s="894"/>
      <c r="P3" s="895"/>
      <c r="Q3" s="866" t="s">
        <v>91</v>
      </c>
      <c r="R3" s="867"/>
      <c r="S3" s="868"/>
    </row>
    <row r="4" spans="1:19" ht="17" thickBot="1" x14ac:dyDescent="0.25">
      <c r="A4" s="670" t="s">
        <v>0</v>
      </c>
      <c r="B4" s="13" t="s">
        <v>1</v>
      </c>
      <c r="C4" s="14" t="s">
        <v>2</v>
      </c>
      <c r="D4" s="14" t="s">
        <v>3</v>
      </c>
      <c r="E4" s="15" t="s">
        <v>4</v>
      </c>
      <c r="F4" s="15" t="s">
        <v>5</v>
      </c>
      <c r="G4" s="16" t="s">
        <v>6</v>
      </c>
      <c r="H4" s="671" t="s">
        <v>10</v>
      </c>
      <c r="I4" s="672" t="s">
        <v>11</v>
      </c>
      <c r="J4" s="673" t="s">
        <v>12</v>
      </c>
      <c r="K4" s="28" t="s">
        <v>10</v>
      </c>
      <c r="L4" s="29" t="s">
        <v>11</v>
      </c>
      <c r="M4" s="30" t="s">
        <v>12</v>
      </c>
      <c r="N4" s="726" t="s">
        <v>10</v>
      </c>
      <c r="O4" s="727" t="s">
        <v>11</v>
      </c>
      <c r="P4" s="728" t="s">
        <v>12</v>
      </c>
      <c r="Q4" s="28" t="s">
        <v>10</v>
      </c>
      <c r="R4" s="29" t="s">
        <v>11</v>
      </c>
      <c r="S4" s="30" t="s">
        <v>12</v>
      </c>
    </row>
    <row r="5" spans="1:19" ht="17" thickBot="1" x14ac:dyDescent="0.25">
      <c r="A5" s="657">
        <v>1</v>
      </c>
      <c r="B5" s="870" t="s">
        <v>7</v>
      </c>
      <c r="C5" s="12"/>
      <c r="D5" s="875"/>
      <c r="E5" s="658">
        <v>20</v>
      </c>
      <c r="F5" s="658">
        <v>75</v>
      </c>
      <c r="G5" s="659" t="s">
        <v>8</v>
      </c>
      <c r="H5" s="789">
        <f>I5*1.25</f>
        <v>2873.5632183908046</v>
      </c>
      <c r="I5" s="736">
        <f>'ПРАЙС ЛИСТ ТЕРМО ПРОДУКЦИЯ РУБ'!I6/87</f>
        <v>2298.8505747126437</v>
      </c>
      <c r="J5" s="700">
        <f t="shared" ref="J5:J68" si="0">I5/1.1</f>
        <v>2089.8641588296759</v>
      </c>
      <c r="K5" s="790">
        <f>H5/1.1</f>
        <v>2612.3301985370949</v>
      </c>
      <c r="L5" s="705">
        <f t="shared" ref="L5:M20" si="1">I5/1.1</f>
        <v>2089.8641588296759</v>
      </c>
      <c r="M5" s="714">
        <f t="shared" si="1"/>
        <v>1899.8765080269779</v>
      </c>
      <c r="N5" s="730">
        <f t="shared" ref="N5:P20" si="2">H5/1.5</f>
        <v>1915.7088122605364</v>
      </c>
      <c r="O5" s="695">
        <f t="shared" si="2"/>
        <v>1532.5670498084291</v>
      </c>
      <c r="P5" s="718">
        <f>J5/1.5</f>
        <v>1393.2427725531172</v>
      </c>
      <c r="Q5" s="738">
        <f>H5/1.3</f>
        <v>2210.4332449160033</v>
      </c>
      <c r="R5" s="739">
        <f t="shared" ref="R5:S20" si="3">I5/1.3</f>
        <v>1768.3465959328028</v>
      </c>
      <c r="S5" s="740">
        <f t="shared" si="3"/>
        <v>1607.5878144843662</v>
      </c>
    </row>
    <row r="6" spans="1:19" ht="17" thickBot="1" x14ac:dyDescent="0.25">
      <c r="A6" s="149">
        <f>A5+1</f>
        <v>2</v>
      </c>
      <c r="B6" s="870"/>
      <c r="C6" s="153"/>
      <c r="D6" s="875"/>
      <c r="E6" s="154">
        <v>20</v>
      </c>
      <c r="F6" s="154">
        <v>80</v>
      </c>
      <c r="G6" s="155" t="s">
        <v>8</v>
      </c>
      <c r="H6" s="38">
        <f t="shared" ref="H6:H69" si="4">I6*1.25</f>
        <v>2873.5632183908046</v>
      </c>
      <c r="I6" s="736">
        <f>'ПРАЙС ЛИСТ ТЕРМО ПРОДУКЦИЯ РУБ'!I7/87</f>
        <v>2298.8505747126437</v>
      </c>
      <c r="J6" s="791">
        <f t="shared" si="0"/>
        <v>2089.8641588296759</v>
      </c>
      <c r="K6" s="792">
        <f t="shared" ref="K6:M28" si="5">H6/1.1</f>
        <v>2612.3301985370949</v>
      </c>
      <c r="L6" s="793">
        <f t="shared" si="1"/>
        <v>2089.8641588296759</v>
      </c>
      <c r="M6" s="715">
        <f t="shared" si="1"/>
        <v>1899.8765080269779</v>
      </c>
      <c r="N6" s="731">
        <f t="shared" si="2"/>
        <v>1915.7088122605364</v>
      </c>
      <c r="O6" s="729">
        <f t="shared" si="2"/>
        <v>1532.5670498084291</v>
      </c>
      <c r="P6" s="732">
        <f t="shared" si="2"/>
        <v>1393.2427725531172</v>
      </c>
      <c r="Q6" s="724">
        <f t="shared" ref="Q6:S28" si="6">H6/1.3</f>
        <v>2210.4332449160033</v>
      </c>
      <c r="R6" s="794">
        <f t="shared" si="3"/>
        <v>1768.3465959328028</v>
      </c>
      <c r="S6" s="795">
        <f t="shared" si="3"/>
        <v>1607.5878144843662</v>
      </c>
    </row>
    <row r="7" spans="1:19" ht="17" thickBot="1" x14ac:dyDescent="0.25">
      <c r="A7" s="149">
        <f t="shared" ref="A7:A70" si="7">A6+1</f>
        <v>3</v>
      </c>
      <c r="B7" s="870"/>
      <c r="C7" s="153"/>
      <c r="D7" s="875"/>
      <c r="E7" s="154">
        <v>20</v>
      </c>
      <c r="F7" s="154">
        <v>90</v>
      </c>
      <c r="G7" s="155" t="s">
        <v>8</v>
      </c>
      <c r="H7" s="38">
        <f t="shared" si="4"/>
        <v>3160.9195402298847</v>
      </c>
      <c r="I7" s="736">
        <f>'ПРАЙС ЛИСТ ТЕРМО ПРОДУКЦИЯ РУБ'!I8/87</f>
        <v>2528.7356321839079</v>
      </c>
      <c r="J7" s="791">
        <f t="shared" si="0"/>
        <v>2298.8505747126433</v>
      </c>
      <c r="K7" s="792">
        <f t="shared" si="5"/>
        <v>2873.5632183908042</v>
      </c>
      <c r="L7" s="793">
        <f t="shared" si="1"/>
        <v>2298.8505747126433</v>
      </c>
      <c r="M7" s="715">
        <f t="shared" si="1"/>
        <v>2089.8641588296755</v>
      </c>
      <c r="N7" s="731">
        <f t="shared" si="2"/>
        <v>2107.2796934865896</v>
      </c>
      <c r="O7" s="729">
        <f t="shared" si="2"/>
        <v>1685.823754789272</v>
      </c>
      <c r="P7" s="732">
        <f t="shared" si="2"/>
        <v>1532.5670498084289</v>
      </c>
      <c r="Q7" s="724">
        <f t="shared" si="6"/>
        <v>2431.4765694076036</v>
      </c>
      <c r="R7" s="794">
        <f t="shared" si="3"/>
        <v>1945.1812555260829</v>
      </c>
      <c r="S7" s="795">
        <f t="shared" si="3"/>
        <v>1768.3465959328025</v>
      </c>
    </row>
    <row r="8" spans="1:19" ht="17" thickBot="1" x14ac:dyDescent="0.25">
      <c r="A8" s="149">
        <f t="shared" si="7"/>
        <v>4</v>
      </c>
      <c r="B8" s="870"/>
      <c r="C8" s="153"/>
      <c r="D8" s="875"/>
      <c r="E8" s="154">
        <v>20</v>
      </c>
      <c r="F8" s="154">
        <f>F7+10</f>
        <v>100</v>
      </c>
      <c r="G8" s="155" t="s">
        <v>8</v>
      </c>
      <c r="H8" s="38">
        <f t="shared" si="4"/>
        <v>3591.954022988506</v>
      </c>
      <c r="I8" s="736">
        <f>'ПРАЙС ЛИСТ ТЕРМО ПРОДУКЦИЯ РУБ'!I9/87</f>
        <v>2873.5632183908046</v>
      </c>
      <c r="J8" s="791">
        <f t="shared" si="0"/>
        <v>2612.3301985370949</v>
      </c>
      <c r="K8" s="792">
        <f t="shared" si="5"/>
        <v>3265.412748171369</v>
      </c>
      <c r="L8" s="793">
        <f t="shared" si="1"/>
        <v>2612.3301985370949</v>
      </c>
      <c r="M8" s="715">
        <f t="shared" si="1"/>
        <v>2374.8456350337224</v>
      </c>
      <c r="N8" s="731">
        <f t="shared" si="2"/>
        <v>2394.6360153256705</v>
      </c>
      <c r="O8" s="729">
        <f t="shared" si="2"/>
        <v>1915.7088122605364</v>
      </c>
      <c r="P8" s="732">
        <f t="shared" si="2"/>
        <v>1741.5534656913967</v>
      </c>
      <c r="Q8" s="724">
        <f t="shared" si="6"/>
        <v>2763.0415561450045</v>
      </c>
      <c r="R8" s="794">
        <f t="shared" si="3"/>
        <v>2210.4332449160033</v>
      </c>
      <c r="S8" s="795">
        <f t="shared" si="3"/>
        <v>2009.4847681054575</v>
      </c>
    </row>
    <row r="9" spans="1:19" ht="17" thickBot="1" x14ac:dyDescent="0.25">
      <c r="A9" s="149">
        <f t="shared" si="7"/>
        <v>5</v>
      </c>
      <c r="B9" s="870"/>
      <c r="C9" s="153"/>
      <c r="D9" s="875"/>
      <c r="E9" s="154">
        <v>20</v>
      </c>
      <c r="F9" s="154">
        <f t="shared" ref="F9:F15" si="8">F8+10</f>
        <v>110</v>
      </c>
      <c r="G9" s="155" t="s">
        <v>8</v>
      </c>
      <c r="H9" s="38">
        <f t="shared" si="4"/>
        <v>3735.632183908046</v>
      </c>
      <c r="I9" s="736">
        <f>'ПРАЙС ЛИСТ ТЕРМО ПРОДУКЦИЯ РУБ'!I10/87</f>
        <v>2988.5057471264367</v>
      </c>
      <c r="J9" s="791">
        <f t="shared" si="0"/>
        <v>2716.8234064785788</v>
      </c>
      <c r="K9" s="792">
        <f t="shared" si="5"/>
        <v>3396.0292580982232</v>
      </c>
      <c r="L9" s="793">
        <f t="shared" si="1"/>
        <v>2716.8234064785788</v>
      </c>
      <c r="M9" s="715">
        <f t="shared" si="1"/>
        <v>2469.8394604350715</v>
      </c>
      <c r="N9" s="731">
        <f t="shared" si="2"/>
        <v>2490.4214559386974</v>
      </c>
      <c r="O9" s="729">
        <f t="shared" si="2"/>
        <v>1992.3371647509578</v>
      </c>
      <c r="P9" s="732">
        <f t="shared" si="2"/>
        <v>1811.2156043190525</v>
      </c>
      <c r="Q9" s="724">
        <f t="shared" si="6"/>
        <v>2873.5632183908046</v>
      </c>
      <c r="R9" s="794">
        <f t="shared" si="3"/>
        <v>2298.8505747126437</v>
      </c>
      <c r="S9" s="795">
        <f t="shared" si="3"/>
        <v>2089.8641588296759</v>
      </c>
    </row>
    <row r="10" spans="1:19" ht="17" thickBot="1" x14ac:dyDescent="0.25">
      <c r="A10" s="149">
        <f t="shared" si="7"/>
        <v>6</v>
      </c>
      <c r="B10" s="870"/>
      <c r="C10" s="164"/>
      <c r="D10" s="875"/>
      <c r="E10" s="165">
        <v>20</v>
      </c>
      <c r="F10" s="165">
        <f t="shared" si="8"/>
        <v>120</v>
      </c>
      <c r="G10" s="166" t="s">
        <v>8</v>
      </c>
      <c r="H10" s="749">
        <f t="shared" si="4"/>
        <v>3735.632183908046</v>
      </c>
      <c r="I10" s="796">
        <f>'ПРАЙС ЛИСТ ТЕРМО ПРОДУКЦИЯ РУБ'!I11/87</f>
        <v>2988.5057471264367</v>
      </c>
      <c r="J10" s="797">
        <f t="shared" si="0"/>
        <v>2716.8234064785788</v>
      </c>
      <c r="K10" s="798">
        <f t="shared" si="5"/>
        <v>3396.0292580982232</v>
      </c>
      <c r="L10" s="799">
        <f t="shared" si="1"/>
        <v>2716.8234064785788</v>
      </c>
      <c r="M10" s="800">
        <f t="shared" si="1"/>
        <v>2469.8394604350715</v>
      </c>
      <c r="N10" s="801">
        <f t="shared" si="2"/>
        <v>2490.4214559386974</v>
      </c>
      <c r="O10" s="802">
        <f t="shared" si="2"/>
        <v>1992.3371647509578</v>
      </c>
      <c r="P10" s="803">
        <f t="shared" si="2"/>
        <v>1811.2156043190525</v>
      </c>
      <c r="Q10" s="735">
        <f t="shared" si="6"/>
        <v>2873.5632183908046</v>
      </c>
      <c r="R10" s="804">
        <f t="shared" si="3"/>
        <v>2298.8505747126437</v>
      </c>
      <c r="S10" s="805">
        <f t="shared" si="3"/>
        <v>2089.8641588296759</v>
      </c>
    </row>
    <row r="11" spans="1:19" ht="17" thickBot="1" x14ac:dyDescent="0.25">
      <c r="A11" s="149">
        <f t="shared" si="7"/>
        <v>7</v>
      </c>
      <c r="B11" s="870"/>
      <c r="C11" s="20"/>
      <c r="D11" s="875"/>
      <c r="E11" s="150">
        <v>20</v>
      </c>
      <c r="F11" s="150">
        <f t="shared" si="8"/>
        <v>130</v>
      </c>
      <c r="G11" s="151" t="s">
        <v>8</v>
      </c>
      <c r="H11" s="38">
        <f>I11*1.25</f>
        <v>3879.3103448275861</v>
      </c>
      <c r="I11" s="736">
        <f>'ПРАЙС ЛИСТ ТЕРМО ПРОДУКЦИЯ РУБ'!I12/87</f>
        <v>3103.4482758620688</v>
      </c>
      <c r="J11" s="661">
        <f t="shared" si="0"/>
        <v>2821.3166144200623</v>
      </c>
      <c r="K11" s="662">
        <f t="shared" si="5"/>
        <v>3526.6457680250778</v>
      </c>
      <c r="L11" s="663">
        <f t="shared" si="1"/>
        <v>2821.3166144200623</v>
      </c>
      <c r="M11" s="664">
        <f t="shared" si="1"/>
        <v>2564.8332858364201</v>
      </c>
      <c r="N11" s="719">
        <f t="shared" si="2"/>
        <v>2586.2068965517242</v>
      </c>
      <c r="O11" s="666">
        <f t="shared" si="2"/>
        <v>2068.9655172413791</v>
      </c>
      <c r="P11" s="680">
        <f t="shared" si="2"/>
        <v>1880.8777429467082</v>
      </c>
      <c r="Q11" s="667">
        <f t="shared" si="6"/>
        <v>2984.0848806366043</v>
      </c>
      <c r="R11" s="668">
        <f t="shared" si="3"/>
        <v>2387.2679045092837</v>
      </c>
      <c r="S11" s="669">
        <f t="shared" si="3"/>
        <v>2170.2435495538939</v>
      </c>
    </row>
    <row r="12" spans="1:19" ht="17" thickBot="1" x14ac:dyDescent="0.25">
      <c r="A12" s="149">
        <f t="shared" si="7"/>
        <v>8</v>
      </c>
      <c r="B12" s="870"/>
      <c r="C12" s="153"/>
      <c r="D12" s="875"/>
      <c r="E12" s="154">
        <v>20</v>
      </c>
      <c r="F12" s="154">
        <f t="shared" si="8"/>
        <v>140</v>
      </c>
      <c r="G12" s="155" t="s">
        <v>8</v>
      </c>
      <c r="H12" s="38">
        <f t="shared" si="4"/>
        <v>3879.3103448275861</v>
      </c>
      <c r="I12" s="736">
        <f>'ПРАЙС ЛИСТ ТЕРМО ПРОДУКЦИЯ РУБ'!I13/87</f>
        <v>3103.4482758620688</v>
      </c>
      <c r="J12" s="158">
        <f t="shared" si="0"/>
        <v>2821.3166144200623</v>
      </c>
      <c r="K12" s="159">
        <f t="shared" si="5"/>
        <v>3526.6457680250778</v>
      </c>
      <c r="L12" s="160">
        <f t="shared" si="1"/>
        <v>2821.3166144200623</v>
      </c>
      <c r="M12" s="715">
        <f t="shared" si="1"/>
        <v>2564.8332858364201</v>
      </c>
      <c r="N12" s="719">
        <f t="shared" si="2"/>
        <v>2586.2068965517242</v>
      </c>
      <c r="O12" s="666">
        <f t="shared" si="2"/>
        <v>2068.9655172413791</v>
      </c>
      <c r="P12" s="680">
        <f t="shared" si="2"/>
        <v>1880.8777429467082</v>
      </c>
      <c r="Q12" s="161">
        <f t="shared" si="6"/>
        <v>2984.0848806366043</v>
      </c>
      <c r="R12" s="162">
        <f t="shared" si="3"/>
        <v>2387.2679045092837</v>
      </c>
      <c r="S12" s="163">
        <f t="shared" si="3"/>
        <v>2170.2435495538939</v>
      </c>
    </row>
    <row r="13" spans="1:19" ht="17" thickBot="1" x14ac:dyDescent="0.25">
      <c r="A13" s="149">
        <f t="shared" si="7"/>
        <v>9</v>
      </c>
      <c r="B13" s="870"/>
      <c r="C13" s="153"/>
      <c r="D13" s="875"/>
      <c r="E13" s="154">
        <v>20</v>
      </c>
      <c r="F13" s="154">
        <f t="shared" si="8"/>
        <v>150</v>
      </c>
      <c r="G13" s="155" t="s">
        <v>8</v>
      </c>
      <c r="H13" s="38">
        <f t="shared" si="4"/>
        <v>4022.9885057471261</v>
      </c>
      <c r="I13" s="736">
        <f>'ПРАЙС ЛИСТ ТЕРМО ПРОДУКЦИЯ РУБ'!I14/87</f>
        <v>3218.3908045977009</v>
      </c>
      <c r="J13" s="158">
        <f t="shared" si="0"/>
        <v>2925.8098223615461</v>
      </c>
      <c r="K13" s="159">
        <f t="shared" si="5"/>
        <v>3657.2622779519324</v>
      </c>
      <c r="L13" s="160">
        <f t="shared" si="1"/>
        <v>2925.8098223615461</v>
      </c>
      <c r="M13" s="715">
        <f t="shared" si="1"/>
        <v>2659.8271112377688</v>
      </c>
      <c r="N13" s="719">
        <f t="shared" si="2"/>
        <v>2681.9923371647506</v>
      </c>
      <c r="O13" s="666">
        <f t="shared" si="2"/>
        <v>2145.5938697318006</v>
      </c>
      <c r="P13" s="680">
        <f t="shared" si="2"/>
        <v>1950.539881574364</v>
      </c>
      <c r="Q13" s="161">
        <f t="shared" si="6"/>
        <v>3094.6065428824045</v>
      </c>
      <c r="R13" s="162">
        <f t="shared" si="3"/>
        <v>2475.6852343059236</v>
      </c>
      <c r="S13" s="163">
        <f t="shared" si="3"/>
        <v>2250.6229402781123</v>
      </c>
    </row>
    <row r="14" spans="1:19" ht="17" thickBot="1" x14ac:dyDescent="0.25">
      <c r="A14" s="149">
        <f t="shared" si="7"/>
        <v>10</v>
      </c>
      <c r="B14" s="870"/>
      <c r="C14" s="153"/>
      <c r="D14" s="875"/>
      <c r="E14" s="154">
        <v>20</v>
      </c>
      <c r="F14" s="154">
        <f>F13+10</f>
        <v>160</v>
      </c>
      <c r="G14" s="155" t="s">
        <v>8</v>
      </c>
      <c r="H14" s="38">
        <f t="shared" si="4"/>
        <v>4022.9885057471261</v>
      </c>
      <c r="I14" s="736">
        <f>'ПРАЙС ЛИСТ ТЕРМО ПРОДУКЦИЯ РУБ'!I15/87</f>
        <v>3218.3908045977009</v>
      </c>
      <c r="J14" s="158">
        <f t="shared" si="0"/>
        <v>2925.8098223615461</v>
      </c>
      <c r="K14" s="159">
        <f t="shared" si="5"/>
        <v>3657.2622779519324</v>
      </c>
      <c r="L14" s="160">
        <f t="shared" si="1"/>
        <v>2925.8098223615461</v>
      </c>
      <c r="M14" s="715">
        <f t="shared" si="1"/>
        <v>2659.8271112377688</v>
      </c>
      <c r="N14" s="719">
        <f t="shared" si="2"/>
        <v>2681.9923371647506</v>
      </c>
      <c r="O14" s="666">
        <f t="shared" si="2"/>
        <v>2145.5938697318006</v>
      </c>
      <c r="P14" s="680">
        <f t="shared" si="2"/>
        <v>1950.539881574364</v>
      </c>
      <c r="Q14" s="161">
        <f t="shared" si="6"/>
        <v>3094.6065428824045</v>
      </c>
      <c r="R14" s="162">
        <f t="shared" si="3"/>
        <v>2475.6852343059236</v>
      </c>
      <c r="S14" s="163">
        <f t="shared" si="3"/>
        <v>2250.6229402781123</v>
      </c>
    </row>
    <row r="15" spans="1:19" ht="17" thickBot="1" x14ac:dyDescent="0.25">
      <c r="A15" s="149">
        <f t="shared" si="7"/>
        <v>11</v>
      </c>
      <c r="B15" s="870"/>
      <c r="C15" s="153"/>
      <c r="D15" s="875"/>
      <c r="E15" s="154">
        <v>20</v>
      </c>
      <c r="F15" s="154">
        <f t="shared" si="8"/>
        <v>170</v>
      </c>
      <c r="G15" s="155" t="s">
        <v>8</v>
      </c>
      <c r="H15" s="38">
        <f t="shared" si="4"/>
        <v>4022.9885057471261</v>
      </c>
      <c r="I15" s="736">
        <f>'ПРАЙС ЛИСТ ТЕРМО ПРОДУКЦИЯ РУБ'!I16/87</f>
        <v>3218.3908045977009</v>
      </c>
      <c r="J15" s="158">
        <f t="shared" si="0"/>
        <v>2925.8098223615461</v>
      </c>
      <c r="K15" s="159">
        <f t="shared" si="5"/>
        <v>3657.2622779519324</v>
      </c>
      <c r="L15" s="160">
        <f t="shared" si="1"/>
        <v>2925.8098223615461</v>
      </c>
      <c r="M15" s="715">
        <f t="shared" si="1"/>
        <v>2659.8271112377688</v>
      </c>
      <c r="N15" s="719">
        <f t="shared" si="2"/>
        <v>2681.9923371647506</v>
      </c>
      <c r="O15" s="666">
        <f t="shared" si="2"/>
        <v>2145.5938697318006</v>
      </c>
      <c r="P15" s="680">
        <f t="shared" si="2"/>
        <v>1950.539881574364</v>
      </c>
      <c r="Q15" s="161">
        <f t="shared" si="6"/>
        <v>3094.6065428824045</v>
      </c>
      <c r="R15" s="162">
        <f t="shared" si="3"/>
        <v>2475.6852343059236</v>
      </c>
      <c r="S15" s="163">
        <f t="shared" si="3"/>
        <v>2250.6229402781123</v>
      </c>
    </row>
    <row r="16" spans="1:19" ht="17" thickBot="1" x14ac:dyDescent="0.25">
      <c r="A16" s="149">
        <f t="shared" si="7"/>
        <v>12</v>
      </c>
      <c r="B16" s="870"/>
      <c r="C16" s="164"/>
      <c r="D16" s="875"/>
      <c r="E16" s="165">
        <v>20</v>
      </c>
      <c r="F16" s="165">
        <f>F15+10</f>
        <v>180</v>
      </c>
      <c r="G16" s="166" t="s">
        <v>8</v>
      </c>
      <c r="H16" s="754">
        <f t="shared" si="4"/>
        <v>4022.9885057471261</v>
      </c>
      <c r="I16" s="736">
        <f>'ПРАЙС ЛИСТ ТЕРМО ПРОДУКЦИЯ РУБ'!I17/87</f>
        <v>3218.3908045977009</v>
      </c>
      <c r="J16" s="699">
        <f t="shared" si="0"/>
        <v>2925.8098223615461</v>
      </c>
      <c r="K16" s="707">
        <f t="shared" si="5"/>
        <v>3657.2622779519324</v>
      </c>
      <c r="L16" s="708">
        <f t="shared" si="1"/>
        <v>2925.8098223615461</v>
      </c>
      <c r="M16" s="756">
        <f t="shared" si="1"/>
        <v>2659.8271112377688</v>
      </c>
      <c r="N16" s="733">
        <f t="shared" si="2"/>
        <v>2681.9923371647506</v>
      </c>
      <c r="O16" s="716">
        <f t="shared" si="2"/>
        <v>2145.5938697318006</v>
      </c>
      <c r="P16" s="734">
        <f t="shared" si="2"/>
        <v>1950.539881574364</v>
      </c>
      <c r="Q16" s="757">
        <f t="shared" si="6"/>
        <v>3094.6065428824045</v>
      </c>
      <c r="R16" s="758">
        <f t="shared" si="3"/>
        <v>2475.6852343059236</v>
      </c>
      <c r="S16" s="759">
        <f t="shared" si="3"/>
        <v>2250.6229402781123</v>
      </c>
    </row>
    <row r="17" spans="1:19" ht="17" thickBot="1" x14ac:dyDescent="0.25">
      <c r="A17" s="149">
        <f t="shared" si="7"/>
        <v>13</v>
      </c>
      <c r="B17" s="870"/>
      <c r="C17" s="20"/>
      <c r="D17" s="875"/>
      <c r="E17" s="150">
        <v>40</v>
      </c>
      <c r="F17" s="150">
        <v>75</v>
      </c>
      <c r="G17" s="151" t="s">
        <v>8</v>
      </c>
      <c r="H17" s="34">
        <f>I17*1.25</f>
        <v>3089.0804597701153</v>
      </c>
      <c r="I17" s="736">
        <f>'ПРАЙС ЛИСТ ТЕРМО ПРОДУКЦИЯ РУБ'!I18/87</f>
        <v>2471.2643678160921</v>
      </c>
      <c r="J17" s="700">
        <f t="shared" si="0"/>
        <v>2246.6039707419018</v>
      </c>
      <c r="K17" s="40">
        <f t="shared" si="5"/>
        <v>2808.2549634273773</v>
      </c>
      <c r="L17" s="705">
        <f t="shared" si="1"/>
        <v>2246.6039707419018</v>
      </c>
      <c r="M17" s="714">
        <f t="shared" si="1"/>
        <v>2042.3672461290014</v>
      </c>
      <c r="N17" s="760">
        <f t="shared" si="2"/>
        <v>2059.3869731800769</v>
      </c>
      <c r="O17" s="717">
        <f t="shared" si="2"/>
        <v>1647.5095785440615</v>
      </c>
      <c r="P17" s="718">
        <f t="shared" si="2"/>
        <v>1497.7359804946011</v>
      </c>
      <c r="Q17" s="48">
        <f t="shared" si="6"/>
        <v>2376.215738284704</v>
      </c>
      <c r="R17" s="739">
        <f t="shared" si="3"/>
        <v>1900.9725906277631</v>
      </c>
      <c r="S17" s="740">
        <f t="shared" si="3"/>
        <v>1728.1569005706936</v>
      </c>
    </row>
    <row r="18" spans="1:19" ht="17" thickBot="1" x14ac:dyDescent="0.25">
      <c r="A18" s="149">
        <f t="shared" si="7"/>
        <v>14</v>
      </c>
      <c r="B18" s="870"/>
      <c r="C18" s="153"/>
      <c r="D18" s="875"/>
      <c r="E18" s="154">
        <v>40</v>
      </c>
      <c r="F18" s="154">
        <v>80</v>
      </c>
      <c r="G18" s="155" t="s">
        <v>8</v>
      </c>
      <c r="H18" s="38">
        <f t="shared" si="4"/>
        <v>3089.0804597701153</v>
      </c>
      <c r="I18" s="736">
        <f>'ПРАЙС ЛИСТ ТЕРМО ПРОДУКЦИЯ РУБ'!I19/87</f>
        <v>2471.2643678160921</v>
      </c>
      <c r="J18" s="701">
        <f t="shared" si="0"/>
        <v>2246.6039707419018</v>
      </c>
      <c r="K18" s="710">
        <f t="shared" si="5"/>
        <v>2808.2549634273773</v>
      </c>
      <c r="L18" s="711">
        <f t="shared" si="1"/>
        <v>2246.6039707419018</v>
      </c>
      <c r="M18" s="742">
        <f t="shared" si="1"/>
        <v>2042.3672461290014</v>
      </c>
      <c r="N18" s="719">
        <f t="shared" si="2"/>
        <v>2059.3869731800769</v>
      </c>
      <c r="O18" s="666">
        <f t="shared" si="2"/>
        <v>1647.5095785440615</v>
      </c>
      <c r="P18" s="680">
        <f t="shared" si="2"/>
        <v>1497.7359804946011</v>
      </c>
      <c r="Q18" s="761">
        <f t="shared" si="6"/>
        <v>2376.215738284704</v>
      </c>
      <c r="R18" s="747">
        <f t="shared" si="3"/>
        <v>1900.9725906277631</v>
      </c>
      <c r="S18" s="748">
        <f t="shared" si="3"/>
        <v>1728.1569005706936</v>
      </c>
    </row>
    <row r="19" spans="1:19" ht="17" thickBot="1" x14ac:dyDescent="0.25">
      <c r="A19" s="149">
        <f t="shared" si="7"/>
        <v>15</v>
      </c>
      <c r="B19" s="870"/>
      <c r="C19" s="153"/>
      <c r="D19" s="875"/>
      <c r="E19" s="154">
        <v>40</v>
      </c>
      <c r="F19" s="154">
        <v>90</v>
      </c>
      <c r="G19" s="155" t="s">
        <v>8</v>
      </c>
      <c r="H19" s="38">
        <f t="shared" si="4"/>
        <v>3376.4367816091954</v>
      </c>
      <c r="I19" s="736">
        <f>'ПРАЙС ЛИСТ ТЕРМО ПРОДУКЦИЯ РУБ'!I20/87</f>
        <v>2701.1494252873563</v>
      </c>
      <c r="J19" s="701">
        <f t="shared" si="0"/>
        <v>2455.5903866248691</v>
      </c>
      <c r="K19" s="710">
        <f t="shared" si="5"/>
        <v>3069.4879832810866</v>
      </c>
      <c r="L19" s="711">
        <f t="shared" si="1"/>
        <v>2455.5903866248691</v>
      </c>
      <c r="M19" s="742">
        <f t="shared" si="1"/>
        <v>2232.3548969316989</v>
      </c>
      <c r="N19" s="719">
        <f t="shared" si="2"/>
        <v>2250.9578544061301</v>
      </c>
      <c r="O19" s="666">
        <f t="shared" si="2"/>
        <v>1800.7662835249041</v>
      </c>
      <c r="P19" s="680">
        <f t="shared" si="2"/>
        <v>1637.0602577499128</v>
      </c>
      <c r="Q19" s="761">
        <f t="shared" si="6"/>
        <v>2597.2590627763038</v>
      </c>
      <c r="R19" s="747">
        <f t="shared" si="3"/>
        <v>2077.8072502210434</v>
      </c>
      <c r="S19" s="748">
        <f t="shared" si="3"/>
        <v>1888.9156820191299</v>
      </c>
    </row>
    <row r="20" spans="1:19" ht="17" thickBot="1" x14ac:dyDescent="0.25">
      <c r="A20" s="149">
        <f t="shared" si="7"/>
        <v>16</v>
      </c>
      <c r="B20" s="870"/>
      <c r="C20" s="153"/>
      <c r="D20" s="875"/>
      <c r="E20" s="154">
        <v>40</v>
      </c>
      <c r="F20" s="154">
        <f>F19+10</f>
        <v>100</v>
      </c>
      <c r="G20" s="155" t="s">
        <v>8</v>
      </c>
      <c r="H20" s="38">
        <f t="shared" si="4"/>
        <v>3807.4712643678163</v>
      </c>
      <c r="I20" s="736">
        <f>'ПРАЙС ЛИСТ ТЕРМО ПРОДУКЦИЯ РУБ'!I21/87</f>
        <v>3045.977011494253</v>
      </c>
      <c r="J20" s="701">
        <f t="shared" si="0"/>
        <v>2769.0700104493208</v>
      </c>
      <c r="K20" s="710">
        <f t="shared" si="5"/>
        <v>3461.337513061651</v>
      </c>
      <c r="L20" s="711">
        <f t="shared" si="1"/>
        <v>2769.0700104493208</v>
      </c>
      <c r="M20" s="742">
        <f t="shared" si="1"/>
        <v>2517.3363731357458</v>
      </c>
      <c r="N20" s="719">
        <f t="shared" si="2"/>
        <v>2538.314176245211</v>
      </c>
      <c r="O20" s="666">
        <f t="shared" si="2"/>
        <v>2030.6513409961688</v>
      </c>
      <c r="P20" s="680">
        <f t="shared" si="2"/>
        <v>1846.0466736328806</v>
      </c>
      <c r="Q20" s="761">
        <f t="shared" si="6"/>
        <v>2928.8240495137047</v>
      </c>
      <c r="R20" s="747">
        <f t="shared" si="3"/>
        <v>2343.0592396109637</v>
      </c>
      <c r="S20" s="748">
        <f t="shared" si="3"/>
        <v>2130.0538541917849</v>
      </c>
    </row>
    <row r="21" spans="1:19" ht="17" thickBot="1" x14ac:dyDescent="0.25">
      <c r="A21" s="149">
        <f t="shared" si="7"/>
        <v>17</v>
      </c>
      <c r="B21" s="870"/>
      <c r="C21" s="153"/>
      <c r="D21" s="875"/>
      <c r="E21" s="154">
        <v>40</v>
      </c>
      <c r="F21" s="154">
        <f t="shared" ref="F21:F27" si="9">F20+10</f>
        <v>110</v>
      </c>
      <c r="G21" s="155" t="s">
        <v>8</v>
      </c>
      <c r="H21" s="38">
        <f t="shared" si="4"/>
        <v>3951.1494252873563</v>
      </c>
      <c r="I21" s="736">
        <f>'ПРАЙС ЛИСТ ТЕРМО ПРОДУКЦИЯ РУБ'!I22/87</f>
        <v>3160.9195402298851</v>
      </c>
      <c r="J21" s="701">
        <f t="shared" si="0"/>
        <v>2873.5632183908042</v>
      </c>
      <c r="K21" s="710">
        <f t="shared" si="5"/>
        <v>3591.9540229885056</v>
      </c>
      <c r="L21" s="711">
        <f t="shared" si="5"/>
        <v>2873.5632183908042</v>
      </c>
      <c r="M21" s="742">
        <f t="shared" si="5"/>
        <v>2612.3301985370945</v>
      </c>
      <c r="N21" s="719">
        <f t="shared" ref="N21:P84" si="10">H21/1.5</f>
        <v>2634.0996168582374</v>
      </c>
      <c r="O21" s="666">
        <f t="shared" si="10"/>
        <v>2107.2796934865901</v>
      </c>
      <c r="P21" s="680">
        <f t="shared" si="10"/>
        <v>1915.7088122605362</v>
      </c>
      <c r="Q21" s="761">
        <f t="shared" si="6"/>
        <v>3039.3457117595049</v>
      </c>
      <c r="R21" s="747">
        <f t="shared" si="6"/>
        <v>2431.4765694076041</v>
      </c>
      <c r="S21" s="748">
        <f t="shared" si="6"/>
        <v>2210.4332449160033</v>
      </c>
    </row>
    <row r="22" spans="1:19" ht="17" thickBot="1" x14ac:dyDescent="0.25">
      <c r="A22" s="149">
        <f t="shared" si="7"/>
        <v>18</v>
      </c>
      <c r="B22" s="870"/>
      <c r="C22" s="10"/>
      <c r="D22" s="875"/>
      <c r="E22" s="172">
        <v>40</v>
      </c>
      <c r="F22" s="172">
        <f t="shared" si="9"/>
        <v>120</v>
      </c>
      <c r="G22" s="173" t="s">
        <v>8</v>
      </c>
      <c r="H22" s="749">
        <f t="shared" si="4"/>
        <v>3951.1494252873563</v>
      </c>
      <c r="I22" s="736">
        <f>'ПРАЙС ЛИСТ ТЕРМО ПРОДУКЦИЯ РУБ'!I23/87</f>
        <v>3160.9195402298851</v>
      </c>
      <c r="J22" s="697">
        <f t="shared" si="0"/>
        <v>2873.5632183908042</v>
      </c>
      <c r="K22" s="702">
        <f t="shared" si="5"/>
        <v>3591.9540229885056</v>
      </c>
      <c r="L22" s="703">
        <f t="shared" si="5"/>
        <v>2873.5632183908042</v>
      </c>
      <c r="M22" s="713">
        <f t="shared" si="5"/>
        <v>2612.3301985370945</v>
      </c>
      <c r="N22" s="720">
        <f t="shared" si="10"/>
        <v>2634.0996168582374</v>
      </c>
      <c r="O22" s="721">
        <f t="shared" si="10"/>
        <v>2107.2796934865901</v>
      </c>
      <c r="P22" s="722">
        <f t="shared" si="10"/>
        <v>1915.7088122605362</v>
      </c>
      <c r="Q22" s="762">
        <f t="shared" si="6"/>
        <v>3039.3457117595049</v>
      </c>
      <c r="R22" s="752">
        <f t="shared" si="6"/>
        <v>2431.4765694076041</v>
      </c>
      <c r="S22" s="753">
        <f t="shared" si="6"/>
        <v>2210.4332449160033</v>
      </c>
    </row>
    <row r="23" spans="1:19" ht="17" thickBot="1" x14ac:dyDescent="0.25">
      <c r="A23" s="149">
        <f t="shared" si="7"/>
        <v>19</v>
      </c>
      <c r="B23" s="870"/>
      <c r="C23" s="12"/>
      <c r="D23" s="875"/>
      <c r="E23" s="147">
        <v>40</v>
      </c>
      <c r="F23" s="147">
        <f t="shared" si="9"/>
        <v>130</v>
      </c>
      <c r="G23" s="148" t="s">
        <v>8</v>
      </c>
      <c r="H23" s="38">
        <f>I23*1.25</f>
        <v>4094.8275862068967</v>
      </c>
      <c r="I23" s="736">
        <f>'ПРАЙС ЛИСТ ТЕРМО ПРОДУКЦИЯ РУБ'!I24/87</f>
        <v>3275.8620689655172</v>
      </c>
      <c r="J23" s="661">
        <f t="shared" si="0"/>
        <v>2978.0564263322881</v>
      </c>
      <c r="K23" s="662">
        <f t="shared" si="5"/>
        <v>3722.5705329153602</v>
      </c>
      <c r="L23" s="663">
        <f t="shared" si="5"/>
        <v>2978.0564263322881</v>
      </c>
      <c r="M23" s="664">
        <f t="shared" si="5"/>
        <v>2707.3240239384436</v>
      </c>
      <c r="N23" s="719">
        <f t="shared" si="10"/>
        <v>2729.8850574712646</v>
      </c>
      <c r="O23" s="666">
        <f t="shared" si="10"/>
        <v>2183.9080459770116</v>
      </c>
      <c r="P23" s="680">
        <f t="shared" si="10"/>
        <v>1985.3709508881921</v>
      </c>
      <c r="Q23" s="667">
        <f t="shared" si="6"/>
        <v>3149.867374005305</v>
      </c>
      <c r="R23" s="668">
        <f t="shared" si="6"/>
        <v>2519.893899204244</v>
      </c>
      <c r="S23" s="669">
        <f t="shared" si="6"/>
        <v>2290.8126356402217</v>
      </c>
    </row>
    <row r="24" spans="1:19" ht="17" thickBot="1" x14ac:dyDescent="0.25">
      <c r="A24" s="149">
        <f t="shared" si="7"/>
        <v>20</v>
      </c>
      <c r="B24" s="870"/>
      <c r="C24" s="153"/>
      <c r="D24" s="875"/>
      <c r="E24" s="154">
        <v>40</v>
      </c>
      <c r="F24" s="154">
        <f t="shared" si="9"/>
        <v>140</v>
      </c>
      <c r="G24" s="155" t="s">
        <v>8</v>
      </c>
      <c r="H24" s="38">
        <f t="shared" si="4"/>
        <v>4094.8275862068967</v>
      </c>
      <c r="I24" s="736">
        <f>'ПРАЙС ЛИСТ ТЕРМО ПРОДУКЦИЯ РУБ'!I25/87</f>
        <v>3275.8620689655172</v>
      </c>
      <c r="J24" s="158">
        <f t="shared" si="0"/>
        <v>2978.0564263322881</v>
      </c>
      <c r="K24" s="159">
        <f t="shared" si="5"/>
        <v>3722.5705329153602</v>
      </c>
      <c r="L24" s="160">
        <f t="shared" si="5"/>
        <v>2978.0564263322881</v>
      </c>
      <c r="M24" s="715">
        <f t="shared" si="5"/>
        <v>2707.3240239384436</v>
      </c>
      <c r="N24" s="719">
        <f t="shared" si="10"/>
        <v>2729.8850574712646</v>
      </c>
      <c r="O24" s="666">
        <f t="shared" si="10"/>
        <v>2183.9080459770116</v>
      </c>
      <c r="P24" s="680">
        <f t="shared" si="10"/>
        <v>1985.3709508881921</v>
      </c>
      <c r="Q24" s="161">
        <f t="shared" si="6"/>
        <v>3149.867374005305</v>
      </c>
      <c r="R24" s="162">
        <f t="shared" si="6"/>
        <v>2519.893899204244</v>
      </c>
      <c r="S24" s="163">
        <f t="shared" si="6"/>
        <v>2290.8126356402217</v>
      </c>
    </row>
    <row r="25" spans="1:19" ht="17" thickBot="1" x14ac:dyDescent="0.25">
      <c r="A25" s="149">
        <f t="shared" si="7"/>
        <v>21</v>
      </c>
      <c r="B25" s="870"/>
      <c r="C25" s="153"/>
      <c r="D25" s="875"/>
      <c r="E25" s="154">
        <v>40</v>
      </c>
      <c r="F25" s="154">
        <f t="shared" si="9"/>
        <v>150</v>
      </c>
      <c r="G25" s="155" t="s">
        <v>8</v>
      </c>
      <c r="H25" s="38">
        <f t="shared" si="4"/>
        <v>4238.5057471264363</v>
      </c>
      <c r="I25" s="736">
        <f>'ПРАЙС ЛИСТ ТЕРМО ПРОДУКЦИЯ РУБ'!I26/87</f>
        <v>3390.8045977011493</v>
      </c>
      <c r="J25" s="158">
        <f t="shared" si="0"/>
        <v>3082.549634273772</v>
      </c>
      <c r="K25" s="159">
        <f t="shared" si="5"/>
        <v>3853.1870428422144</v>
      </c>
      <c r="L25" s="160">
        <f t="shared" si="5"/>
        <v>3082.549634273772</v>
      </c>
      <c r="M25" s="715">
        <f t="shared" si="5"/>
        <v>2802.3178493397927</v>
      </c>
      <c r="N25" s="719">
        <f t="shared" si="10"/>
        <v>2825.670498084291</v>
      </c>
      <c r="O25" s="666">
        <f t="shared" si="10"/>
        <v>2260.5363984674327</v>
      </c>
      <c r="P25" s="680">
        <f t="shared" si="10"/>
        <v>2055.0330895158481</v>
      </c>
      <c r="Q25" s="161">
        <f t="shared" si="6"/>
        <v>3260.3890362511047</v>
      </c>
      <c r="R25" s="162">
        <f t="shared" si="6"/>
        <v>2608.3112290008839</v>
      </c>
      <c r="S25" s="163">
        <f t="shared" si="6"/>
        <v>2371.1920263644397</v>
      </c>
    </row>
    <row r="26" spans="1:19" ht="17" thickBot="1" x14ac:dyDescent="0.25">
      <c r="A26" s="149">
        <f t="shared" si="7"/>
        <v>22</v>
      </c>
      <c r="B26" s="870"/>
      <c r="C26" s="153"/>
      <c r="D26" s="875"/>
      <c r="E26" s="154">
        <v>40</v>
      </c>
      <c r="F26" s="154">
        <f>F25+10</f>
        <v>160</v>
      </c>
      <c r="G26" s="155" t="s">
        <v>8</v>
      </c>
      <c r="H26" s="38">
        <f t="shared" si="4"/>
        <v>4238.5057471264363</v>
      </c>
      <c r="I26" s="736">
        <f>'ПРАЙС ЛИСТ ТЕРМО ПРОДУКЦИЯ РУБ'!I27/87</f>
        <v>3390.8045977011493</v>
      </c>
      <c r="J26" s="158">
        <f t="shared" si="0"/>
        <v>3082.549634273772</v>
      </c>
      <c r="K26" s="159">
        <f t="shared" si="5"/>
        <v>3853.1870428422144</v>
      </c>
      <c r="L26" s="160">
        <f t="shared" si="5"/>
        <v>3082.549634273772</v>
      </c>
      <c r="M26" s="715">
        <f t="shared" si="5"/>
        <v>2802.3178493397927</v>
      </c>
      <c r="N26" s="719">
        <f t="shared" si="10"/>
        <v>2825.670498084291</v>
      </c>
      <c r="O26" s="666">
        <f t="shared" si="10"/>
        <v>2260.5363984674327</v>
      </c>
      <c r="P26" s="680">
        <f t="shared" si="10"/>
        <v>2055.0330895158481</v>
      </c>
      <c r="Q26" s="161">
        <f t="shared" si="6"/>
        <v>3260.3890362511047</v>
      </c>
      <c r="R26" s="162">
        <f t="shared" si="6"/>
        <v>2608.3112290008839</v>
      </c>
      <c r="S26" s="163">
        <f t="shared" si="6"/>
        <v>2371.1920263644397</v>
      </c>
    </row>
    <row r="27" spans="1:19" ht="17" thickBot="1" x14ac:dyDescent="0.25">
      <c r="A27" s="149">
        <f t="shared" si="7"/>
        <v>23</v>
      </c>
      <c r="B27" s="870"/>
      <c r="C27" s="153"/>
      <c r="D27" s="875"/>
      <c r="E27" s="154">
        <v>40</v>
      </c>
      <c r="F27" s="154">
        <f t="shared" si="9"/>
        <v>170</v>
      </c>
      <c r="G27" s="155" t="s">
        <v>8</v>
      </c>
      <c r="H27" s="38">
        <f t="shared" si="4"/>
        <v>4238.5057471264363</v>
      </c>
      <c r="I27" s="736">
        <f>'ПРАЙС ЛИСТ ТЕРМО ПРОДУКЦИЯ РУБ'!I28/87</f>
        <v>3390.8045977011493</v>
      </c>
      <c r="J27" s="158">
        <f t="shared" si="0"/>
        <v>3082.549634273772</v>
      </c>
      <c r="K27" s="159">
        <f t="shared" si="5"/>
        <v>3853.1870428422144</v>
      </c>
      <c r="L27" s="160">
        <f t="shared" si="5"/>
        <v>3082.549634273772</v>
      </c>
      <c r="M27" s="715">
        <f t="shared" si="5"/>
        <v>2802.3178493397927</v>
      </c>
      <c r="N27" s="719">
        <f t="shared" si="10"/>
        <v>2825.670498084291</v>
      </c>
      <c r="O27" s="666">
        <f t="shared" si="10"/>
        <v>2260.5363984674327</v>
      </c>
      <c r="P27" s="680">
        <f t="shared" si="10"/>
        <v>2055.0330895158481</v>
      </c>
      <c r="Q27" s="161">
        <f t="shared" si="6"/>
        <v>3260.3890362511047</v>
      </c>
      <c r="R27" s="162">
        <f t="shared" si="6"/>
        <v>2608.3112290008839</v>
      </c>
      <c r="S27" s="163">
        <f t="shared" si="6"/>
        <v>2371.1920263644397</v>
      </c>
    </row>
    <row r="28" spans="1:19" ht="17" thickBot="1" x14ac:dyDescent="0.25">
      <c r="A28" s="176">
        <f t="shared" si="7"/>
        <v>24</v>
      </c>
      <c r="B28" s="871"/>
      <c r="C28" s="10"/>
      <c r="D28" s="876"/>
      <c r="E28" s="172">
        <v>40</v>
      </c>
      <c r="F28" s="172">
        <f>F27+10</f>
        <v>180</v>
      </c>
      <c r="G28" s="173" t="s">
        <v>8</v>
      </c>
      <c r="H28" s="754">
        <f t="shared" si="4"/>
        <v>4238.5057471264363</v>
      </c>
      <c r="I28" s="736">
        <f>'ПРАЙС ЛИСТ ТЕРМО ПРОДУКЦИЯ РУБ'!I29/87</f>
        <v>3390.8045977011493</v>
      </c>
      <c r="J28" s="699">
        <f t="shared" si="0"/>
        <v>3082.549634273772</v>
      </c>
      <c r="K28" s="707">
        <f t="shared" si="5"/>
        <v>3853.1870428422144</v>
      </c>
      <c r="L28" s="708">
        <f t="shared" si="5"/>
        <v>3082.549634273772</v>
      </c>
      <c r="M28" s="756">
        <f t="shared" si="5"/>
        <v>2802.3178493397927</v>
      </c>
      <c r="N28" s="733">
        <f t="shared" si="10"/>
        <v>2825.670498084291</v>
      </c>
      <c r="O28" s="716">
        <f t="shared" si="10"/>
        <v>2260.5363984674327</v>
      </c>
      <c r="P28" s="734">
        <f t="shared" si="10"/>
        <v>2055.0330895158481</v>
      </c>
      <c r="Q28" s="757">
        <f t="shared" si="6"/>
        <v>3260.3890362511047</v>
      </c>
      <c r="R28" s="758">
        <f t="shared" si="6"/>
        <v>2608.3112290008839</v>
      </c>
      <c r="S28" s="759">
        <f t="shared" si="6"/>
        <v>2371.1920263644397</v>
      </c>
    </row>
    <row r="29" spans="1:19" ht="17" thickBot="1" x14ac:dyDescent="0.25">
      <c r="A29" s="177">
        <f t="shared" si="7"/>
        <v>25</v>
      </c>
      <c r="B29" s="869" t="s">
        <v>13</v>
      </c>
      <c r="C29" s="20"/>
      <c r="D29" s="877"/>
      <c r="E29" s="150">
        <v>20</v>
      </c>
      <c r="F29" s="150">
        <v>75</v>
      </c>
      <c r="G29" s="151" t="s">
        <v>8</v>
      </c>
      <c r="H29" s="34">
        <f>I29*1.25</f>
        <v>3089.0804597701153</v>
      </c>
      <c r="I29" s="736">
        <f>'ПРАЙС ЛИСТ ТЕРМО ПРОДУКЦИЯ РУБ'!I30/87</f>
        <v>2471.2643678160921</v>
      </c>
      <c r="J29" s="763">
        <f t="shared" si="0"/>
        <v>2246.6039707419018</v>
      </c>
      <c r="K29" s="40">
        <f t="shared" ref="K29:M52" si="11">H29/1.1</f>
        <v>2808.2549634273773</v>
      </c>
      <c r="L29" s="705">
        <f t="shared" si="11"/>
        <v>2246.6039707419018</v>
      </c>
      <c r="M29" s="714">
        <f t="shared" si="11"/>
        <v>2042.3672461290014</v>
      </c>
      <c r="N29" s="760">
        <f t="shared" si="10"/>
        <v>2059.3869731800769</v>
      </c>
      <c r="O29" s="717">
        <f t="shared" si="10"/>
        <v>1647.5095785440615</v>
      </c>
      <c r="P29" s="718">
        <f t="shared" si="10"/>
        <v>1497.7359804946011</v>
      </c>
      <c r="Q29" s="48">
        <f t="shared" ref="Q29:S52" si="12">H29/1.3</f>
        <v>2376.215738284704</v>
      </c>
      <c r="R29" s="739">
        <f t="shared" si="12"/>
        <v>1900.9725906277631</v>
      </c>
      <c r="S29" s="740">
        <f t="shared" si="12"/>
        <v>1728.1569005706936</v>
      </c>
    </row>
    <row r="30" spans="1:19" ht="17" thickBot="1" x14ac:dyDescent="0.25">
      <c r="A30" s="149">
        <f t="shared" si="7"/>
        <v>26</v>
      </c>
      <c r="B30" s="870"/>
      <c r="C30" s="153"/>
      <c r="D30" s="875"/>
      <c r="E30" s="154">
        <v>20</v>
      </c>
      <c r="F30" s="154">
        <v>80</v>
      </c>
      <c r="G30" s="155" t="s">
        <v>8</v>
      </c>
      <c r="H30" s="38">
        <f t="shared" si="4"/>
        <v>3089.0804597701153</v>
      </c>
      <c r="I30" s="736">
        <f>'ПРАЙС ЛИСТ ТЕРМО ПРОДУКЦИЯ РУБ'!I31/87</f>
        <v>2471.2643678160921</v>
      </c>
      <c r="J30" s="764">
        <f t="shared" si="0"/>
        <v>2246.6039707419018</v>
      </c>
      <c r="K30" s="710">
        <f t="shared" si="11"/>
        <v>2808.2549634273773</v>
      </c>
      <c r="L30" s="711">
        <f t="shared" si="11"/>
        <v>2246.6039707419018</v>
      </c>
      <c r="M30" s="742">
        <f t="shared" si="11"/>
        <v>2042.3672461290014</v>
      </c>
      <c r="N30" s="719">
        <f t="shared" si="10"/>
        <v>2059.3869731800769</v>
      </c>
      <c r="O30" s="666">
        <f t="shared" si="10"/>
        <v>1647.5095785440615</v>
      </c>
      <c r="P30" s="680">
        <f t="shared" si="10"/>
        <v>1497.7359804946011</v>
      </c>
      <c r="Q30" s="761">
        <f t="shared" si="12"/>
        <v>2376.215738284704</v>
      </c>
      <c r="R30" s="747">
        <f t="shared" si="12"/>
        <v>1900.9725906277631</v>
      </c>
      <c r="S30" s="748">
        <f t="shared" si="12"/>
        <v>1728.1569005706936</v>
      </c>
    </row>
    <row r="31" spans="1:19" ht="17" thickBot="1" x14ac:dyDescent="0.25">
      <c r="A31" s="149">
        <f t="shared" si="7"/>
        <v>27</v>
      </c>
      <c r="B31" s="870"/>
      <c r="C31" s="153"/>
      <c r="D31" s="875"/>
      <c r="E31" s="154">
        <v>20</v>
      </c>
      <c r="F31" s="154">
        <v>90</v>
      </c>
      <c r="G31" s="155" t="s">
        <v>8</v>
      </c>
      <c r="H31" s="38">
        <f t="shared" si="4"/>
        <v>3376.4367816091954</v>
      </c>
      <c r="I31" s="736">
        <f>'ПРАЙС ЛИСТ ТЕРМО ПРОДУКЦИЯ РУБ'!I32/87</f>
        <v>2701.1494252873563</v>
      </c>
      <c r="J31" s="764">
        <f t="shared" si="0"/>
        <v>2455.5903866248691</v>
      </c>
      <c r="K31" s="710">
        <f t="shared" si="11"/>
        <v>3069.4879832810866</v>
      </c>
      <c r="L31" s="711">
        <f t="shared" si="11"/>
        <v>2455.5903866248691</v>
      </c>
      <c r="M31" s="742">
        <f t="shared" si="11"/>
        <v>2232.3548969316989</v>
      </c>
      <c r="N31" s="719">
        <f t="shared" si="10"/>
        <v>2250.9578544061301</v>
      </c>
      <c r="O31" s="666">
        <f t="shared" si="10"/>
        <v>1800.7662835249041</v>
      </c>
      <c r="P31" s="680">
        <f t="shared" si="10"/>
        <v>1637.0602577499128</v>
      </c>
      <c r="Q31" s="761">
        <f t="shared" si="12"/>
        <v>2597.2590627763038</v>
      </c>
      <c r="R31" s="747">
        <f t="shared" si="12"/>
        <v>2077.8072502210434</v>
      </c>
      <c r="S31" s="748">
        <f t="shared" si="12"/>
        <v>1888.9156820191299</v>
      </c>
    </row>
    <row r="32" spans="1:19" ht="17" thickBot="1" x14ac:dyDescent="0.25">
      <c r="A32" s="149">
        <f t="shared" si="7"/>
        <v>28</v>
      </c>
      <c r="B32" s="870"/>
      <c r="C32" s="153"/>
      <c r="D32" s="875"/>
      <c r="E32" s="154">
        <v>20</v>
      </c>
      <c r="F32" s="154">
        <f>F31+10</f>
        <v>100</v>
      </c>
      <c r="G32" s="155" t="s">
        <v>8</v>
      </c>
      <c r="H32" s="38">
        <f t="shared" si="4"/>
        <v>3807.4712643678163</v>
      </c>
      <c r="I32" s="736">
        <f>'ПРАЙС ЛИСТ ТЕРМО ПРОДУКЦИЯ РУБ'!I33/87</f>
        <v>3045.977011494253</v>
      </c>
      <c r="J32" s="764">
        <f t="shared" si="0"/>
        <v>2769.0700104493208</v>
      </c>
      <c r="K32" s="710">
        <f t="shared" si="11"/>
        <v>3461.337513061651</v>
      </c>
      <c r="L32" s="711">
        <f t="shared" si="11"/>
        <v>2769.0700104493208</v>
      </c>
      <c r="M32" s="742">
        <f t="shared" si="11"/>
        <v>2517.3363731357458</v>
      </c>
      <c r="N32" s="719">
        <f t="shared" si="10"/>
        <v>2538.314176245211</v>
      </c>
      <c r="O32" s="666">
        <f t="shared" si="10"/>
        <v>2030.6513409961688</v>
      </c>
      <c r="P32" s="680">
        <f t="shared" si="10"/>
        <v>1846.0466736328806</v>
      </c>
      <c r="Q32" s="761">
        <f t="shared" si="12"/>
        <v>2928.8240495137047</v>
      </c>
      <c r="R32" s="747">
        <f t="shared" si="12"/>
        <v>2343.0592396109637</v>
      </c>
      <c r="S32" s="748">
        <f t="shared" si="12"/>
        <v>2130.0538541917849</v>
      </c>
    </row>
    <row r="33" spans="1:19" ht="17" thickBot="1" x14ac:dyDescent="0.25">
      <c r="A33" s="149">
        <f t="shared" si="7"/>
        <v>29</v>
      </c>
      <c r="B33" s="870"/>
      <c r="C33" s="153"/>
      <c r="D33" s="875"/>
      <c r="E33" s="154">
        <v>20</v>
      </c>
      <c r="F33" s="154">
        <f t="shared" ref="F33:F37" si="13">F32+10</f>
        <v>110</v>
      </c>
      <c r="G33" s="155" t="s">
        <v>8</v>
      </c>
      <c r="H33" s="38">
        <f t="shared" si="4"/>
        <v>3951.1494252873563</v>
      </c>
      <c r="I33" s="736">
        <f>'ПРАЙС ЛИСТ ТЕРМО ПРОДУКЦИЯ РУБ'!I34/87</f>
        <v>3160.9195402298851</v>
      </c>
      <c r="J33" s="764">
        <f t="shared" si="0"/>
        <v>2873.5632183908042</v>
      </c>
      <c r="K33" s="710">
        <f t="shared" si="11"/>
        <v>3591.9540229885056</v>
      </c>
      <c r="L33" s="711">
        <f t="shared" si="11"/>
        <v>2873.5632183908042</v>
      </c>
      <c r="M33" s="742">
        <f t="shared" si="11"/>
        <v>2612.3301985370945</v>
      </c>
      <c r="N33" s="719">
        <f t="shared" si="10"/>
        <v>2634.0996168582374</v>
      </c>
      <c r="O33" s="666">
        <f t="shared" si="10"/>
        <v>2107.2796934865901</v>
      </c>
      <c r="P33" s="680">
        <f t="shared" si="10"/>
        <v>1915.7088122605362</v>
      </c>
      <c r="Q33" s="761">
        <f t="shared" si="12"/>
        <v>3039.3457117595049</v>
      </c>
      <c r="R33" s="747">
        <f t="shared" si="12"/>
        <v>2431.4765694076041</v>
      </c>
      <c r="S33" s="748">
        <f t="shared" si="12"/>
        <v>2210.4332449160033</v>
      </c>
    </row>
    <row r="34" spans="1:19" ht="17" thickBot="1" x14ac:dyDescent="0.25">
      <c r="A34" s="149">
        <f t="shared" si="7"/>
        <v>30</v>
      </c>
      <c r="B34" s="870"/>
      <c r="C34" s="164"/>
      <c r="D34" s="875"/>
      <c r="E34" s="165">
        <v>20</v>
      </c>
      <c r="F34" s="165">
        <f t="shared" si="13"/>
        <v>120</v>
      </c>
      <c r="G34" s="166" t="s">
        <v>8</v>
      </c>
      <c r="H34" s="749">
        <f t="shared" si="4"/>
        <v>3951.1494252873563</v>
      </c>
      <c r="I34" s="736">
        <f>'ПРАЙС ЛИСТ ТЕРМО ПРОДУКЦИЯ РУБ'!I35/87</f>
        <v>3160.9195402298851</v>
      </c>
      <c r="J34" s="765">
        <f t="shared" si="0"/>
        <v>2873.5632183908042</v>
      </c>
      <c r="K34" s="702">
        <f t="shared" si="11"/>
        <v>3591.9540229885056</v>
      </c>
      <c r="L34" s="703">
        <f t="shared" si="11"/>
        <v>2873.5632183908042</v>
      </c>
      <c r="M34" s="713">
        <f t="shared" si="11"/>
        <v>2612.3301985370945</v>
      </c>
      <c r="N34" s="720">
        <f t="shared" si="10"/>
        <v>2634.0996168582374</v>
      </c>
      <c r="O34" s="721">
        <f t="shared" si="10"/>
        <v>2107.2796934865901</v>
      </c>
      <c r="P34" s="722">
        <f t="shared" si="10"/>
        <v>1915.7088122605362</v>
      </c>
      <c r="Q34" s="762">
        <f t="shared" si="12"/>
        <v>3039.3457117595049</v>
      </c>
      <c r="R34" s="752">
        <f t="shared" si="12"/>
        <v>2431.4765694076041</v>
      </c>
      <c r="S34" s="753">
        <f t="shared" si="12"/>
        <v>2210.4332449160033</v>
      </c>
    </row>
    <row r="35" spans="1:19" ht="17" thickBot="1" x14ac:dyDescent="0.25">
      <c r="A35" s="149">
        <f t="shared" si="7"/>
        <v>31</v>
      </c>
      <c r="B35" s="870"/>
      <c r="C35" s="20"/>
      <c r="D35" s="875"/>
      <c r="E35" s="150">
        <v>20</v>
      </c>
      <c r="F35" s="150">
        <f t="shared" si="13"/>
        <v>130</v>
      </c>
      <c r="G35" s="151" t="s">
        <v>8</v>
      </c>
      <c r="H35" s="38">
        <f>I35*1.25</f>
        <v>4094.8275862068967</v>
      </c>
      <c r="I35" s="736">
        <f>'ПРАЙС ЛИСТ ТЕРМО ПРОДУКЦИЯ РУБ'!I36/87</f>
        <v>3275.8620689655172</v>
      </c>
      <c r="J35" s="676">
        <f t="shared" si="0"/>
        <v>2978.0564263322881</v>
      </c>
      <c r="K35" s="662">
        <f t="shared" si="11"/>
        <v>3722.5705329153602</v>
      </c>
      <c r="L35" s="663">
        <f t="shared" si="11"/>
        <v>2978.0564263322881</v>
      </c>
      <c r="M35" s="664">
        <f t="shared" si="11"/>
        <v>2707.3240239384436</v>
      </c>
      <c r="N35" s="719">
        <f t="shared" si="10"/>
        <v>2729.8850574712646</v>
      </c>
      <c r="O35" s="666">
        <f t="shared" si="10"/>
        <v>2183.9080459770116</v>
      </c>
      <c r="P35" s="680">
        <f t="shared" si="10"/>
        <v>1985.3709508881921</v>
      </c>
      <c r="Q35" s="667">
        <f t="shared" si="12"/>
        <v>3149.867374005305</v>
      </c>
      <c r="R35" s="668">
        <f t="shared" si="12"/>
        <v>2519.893899204244</v>
      </c>
      <c r="S35" s="669">
        <f t="shared" si="12"/>
        <v>2290.8126356402217</v>
      </c>
    </row>
    <row r="36" spans="1:19" ht="17" thickBot="1" x14ac:dyDescent="0.25">
      <c r="A36" s="149">
        <f t="shared" si="7"/>
        <v>32</v>
      </c>
      <c r="B36" s="870"/>
      <c r="C36" s="153"/>
      <c r="D36" s="875"/>
      <c r="E36" s="154">
        <v>20</v>
      </c>
      <c r="F36" s="154">
        <f t="shared" si="13"/>
        <v>140</v>
      </c>
      <c r="G36" s="155" t="s">
        <v>8</v>
      </c>
      <c r="H36" s="38">
        <f t="shared" si="4"/>
        <v>4094.8275862068967</v>
      </c>
      <c r="I36" s="736">
        <f>'ПРАЙС ЛИСТ ТЕРМО ПРОДУКЦИЯ РУБ'!I37/87</f>
        <v>3275.8620689655172</v>
      </c>
      <c r="J36" s="178">
        <f t="shared" si="0"/>
        <v>2978.0564263322881</v>
      </c>
      <c r="K36" s="159">
        <f t="shared" si="11"/>
        <v>3722.5705329153602</v>
      </c>
      <c r="L36" s="160">
        <f t="shared" si="11"/>
        <v>2978.0564263322881</v>
      </c>
      <c r="M36" s="715">
        <f t="shared" si="11"/>
        <v>2707.3240239384436</v>
      </c>
      <c r="N36" s="719">
        <f t="shared" si="10"/>
        <v>2729.8850574712646</v>
      </c>
      <c r="O36" s="666">
        <f t="shared" si="10"/>
        <v>2183.9080459770116</v>
      </c>
      <c r="P36" s="680">
        <f t="shared" si="10"/>
        <v>1985.3709508881921</v>
      </c>
      <c r="Q36" s="161">
        <f t="shared" si="12"/>
        <v>3149.867374005305</v>
      </c>
      <c r="R36" s="162">
        <f t="shared" si="12"/>
        <v>2519.893899204244</v>
      </c>
      <c r="S36" s="163">
        <f t="shared" si="12"/>
        <v>2290.8126356402217</v>
      </c>
    </row>
    <row r="37" spans="1:19" ht="17" thickBot="1" x14ac:dyDescent="0.25">
      <c r="A37" s="149">
        <f t="shared" si="7"/>
        <v>33</v>
      </c>
      <c r="B37" s="870"/>
      <c r="C37" s="153"/>
      <c r="D37" s="875"/>
      <c r="E37" s="154">
        <v>20</v>
      </c>
      <c r="F37" s="154">
        <f t="shared" si="13"/>
        <v>150</v>
      </c>
      <c r="G37" s="155" t="s">
        <v>8</v>
      </c>
      <c r="H37" s="38">
        <f t="shared" si="4"/>
        <v>4238.5057471264363</v>
      </c>
      <c r="I37" s="736">
        <f>'ПРАЙС ЛИСТ ТЕРМО ПРОДУКЦИЯ РУБ'!I38/87</f>
        <v>3390.8045977011493</v>
      </c>
      <c r="J37" s="178">
        <f t="shared" si="0"/>
        <v>3082.549634273772</v>
      </c>
      <c r="K37" s="159">
        <f t="shared" si="11"/>
        <v>3853.1870428422144</v>
      </c>
      <c r="L37" s="160">
        <f t="shared" si="11"/>
        <v>3082.549634273772</v>
      </c>
      <c r="M37" s="715">
        <f t="shared" si="11"/>
        <v>2802.3178493397927</v>
      </c>
      <c r="N37" s="719">
        <f t="shared" si="10"/>
        <v>2825.670498084291</v>
      </c>
      <c r="O37" s="666">
        <f t="shared" si="10"/>
        <v>2260.5363984674327</v>
      </c>
      <c r="P37" s="680">
        <f t="shared" si="10"/>
        <v>2055.0330895158481</v>
      </c>
      <c r="Q37" s="161">
        <f t="shared" si="12"/>
        <v>3260.3890362511047</v>
      </c>
      <c r="R37" s="162">
        <f t="shared" si="12"/>
        <v>2608.3112290008839</v>
      </c>
      <c r="S37" s="163">
        <f t="shared" si="12"/>
        <v>2371.1920263644397</v>
      </c>
    </row>
    <row r="38" spans="1:19" ht="17" thickBot="1" x14ac:dyDescent="0.25">
      <c r="A38" s="149">
        <f t="shared" si="7"/>
        <v>34</v>
      </c>
      <c r="B38" s="870"/>
      <c r="C38" s="153"/>
      <c r="D38" s="875"/>
      <c r="E38" s="154">
        <v>20</v>
      </c>
      <c r="F38" s="154">
        <f>F37+10</f>
        <v>160</v>
      </c>
      <c r="G38" s="155" t="s">
        <v>8</v>
      </c>
      <c r="H38" s="38">
        <f t="shared" si="4"/>
        <v>4238.5057471264363</v>
      </c>
      <c r="I38" s="736">
        <f>'ПРАЙС ЛИСТ ТЕРМО ПРОДУКЦИЯ РУБ'!I39/87</f>
        <v>3390.8045977011493</v>
      </c>
      <c r="J38" s="178">
        <f t="shared" si="0"/>
        <v>3082.549634273772</v>
      </c>
      <c r="K38" s="159">
        <f t="shared" si="11"/>
        <v>3853.1870428422144</v>
      </c>
      <c r="L38" s="160">
        <f t="shared" si="11"/>
        <v>3082.549634273772</v>
      </c>
      <c r="M38" s="715">
        <f t="shared" si="11"/>
        <v>2802.3178493397927</v>
      </c>
      <c r="N38" s="719">
        <f t="shared" si="10"/>
        <v>2825.670498084291</v>
      </c>
      <c r="O38" s="666">
        <f t="shared" si="10"/>
        <v>2260.5363984674327</v>
      </c>
      <c r="P38" s="680">
        <f t="shared" si="10"/>
        <v>2055.0330895158481</v>
      </c>
      <c r="Q38" s="161">
        <f t="shared" si="12"/>
        <v>3260.3890362511047</v>
      </c>
      <c r="R38" s="162">
        <f t="shared" si="12"/>
        <v>2608.3112290008839</v>
      </c>
      <c r="S38" s="163">
        <f t="shared" si="12"/>
        <v>2371.1920263644397</v>
      </c>
    </row>
    <row r="39" spans="1:19" ht="17" thickBot="1" x14ac:dyDescent="0.25">
      <c r="A39" s="149">
        <f t="shared" si="7"/>
        <v>35</v>
      </c>
      <c r="B39" s="870"/>
      <c r="C39" s="153"/>
      <c r="D39" s="875"/>
      <c r="E39" s="154">
        <v>20</v>
      </c>
      <c r="F39" s="154">
        <f t="shared" ref="F39" si="14">F38+10</f>
        <v>170</v>
      </c>
      <c r="G39" s="155" t="s">
        <v>8</v>
      </c>
      <c r="H39" s="38">
        <f t="shared" si="4"/>
        <v>4238.5057471264363</v>
      </c>
      <c r="I39" s="736">
        <f>'ПРАЙС ЛИСТ ТЕРМО ПРОДУКЦИЯ РУБ'!I40/87</f>
        <v>3390.8045977011493</v>
      </c>
      <c r="J39" s="178">
        <f t="shared" si="0"/>
        <v>3082.549634273772</v>
      </c>
      <c r="K39" s="159">
        <f t="shared" si="11"/>
        <v>3853.1870428422144</v>
      </c>
      <c r="L39" s="160">
        <f t="shared" si="11"/>
        <v>3082.549634273772</v>
      </c>
      <c r="M39" s="715">
        <f t="shared" si="11"/>
        <v>2802.3178493397927</v>
      </c>
      <c r="N39" s="719">
        <f t="shared" si="10"/>
        <v>2825.670498084291</v>
      </c>
      <c r="O39" s="666">
        <f t="shared" si="10"/>
        <v>2260.5363984674327</v>
      </c>
      <c r="P39" s="680">
        <f t="shared" si="10"/>
        <v>2055.0330895158481</v>
      </c>
      <c r="Q39" s="161">
        <f t="shared" si="12"/>
        <v>3260.3890362511047</v>
      </c>
      <c r="R39" s="162">
        <f t="shared" si="12"/>
        <v>2608.3112290008839</v>
      </c>
      <c r="S39" s="163">
        <f t="shared" si="12"/>
        <v>2371.1920263644397</v>
      </c>
    </row>
    <row r="40" spans="1:19" ht="17" thickBot="1" x14ac:dyDescent="0.25">
      <c r="A40" s="149">
        <f t="shared" si="7"/>
        <v>36</v>
      </c>
      <c r="B40" s="870"/>
      <c r="C40" s="164"/>
      <c r="D40" s="875"/>
      <c r="E40" s="165">
        <v>20</v>
      </c>
      <c r="F40" s="165">
        <f>F39+10</f>
        <v>180</v>
      </c>
      <c r="G40" s="166" t="s">
        <v>8</v>
      </c>
      <c r="H40" s="754">
        <f t="shared" si="4"/>
        <v>4238.5057471264363</v>
      </c>
      <c r="I40" s="736">
        <f>'ПРАЙС ЛИСТ ТЕРМО ПРОДУКЦИЯ РУБ'!I41/87</f>
        <v>3390.8045977011493</v>
      </c>
      <c r="J40" s="766">
        <f t="shared" si="0"/>
        <v>3082.549634273772</v>
      </c>
      <c r="K40" s="707">
        <f t="shared" si="11"/>
        <v>3853.1870428422144</v>
      </c>
      <c r="L40" s="708">
        <f t="shared" si="11"/>
        <v>3082.549634273772</v>
      </c>
      <c r="M40" s="756">
        <f t="shared" si="11"/>
        <v>2802.3178493397927</v>
      </c>
      <c r="N40" s="733">
        <f t="shared" si="10"/>
        <v>2825.670498084291</v>
      </c>
      <c r="O40" s="716">
        <f t="shared" si="10"/>
        <v>2260.5363984674327</v>
      </c>
      <c r="P40" s="734">
        <f t="shared" si="10"/>
        <v>2055.0330895158481</v>
      </c>
      <c r="Q40" s="757">
        <f t="shared" si="12"/>
        <v>3260.3890362511047</v>
      </c>
      <c r="R40" s="758">
        <f t="shared" si="12"/>
        <v>2608.3112290008839</v>
      </c>
      <c r="S40" s="759">
        <f t="shared" si="12"/>
        <v>2371.1920263644397</v>
      </c>
    </row>
    <row r="41" spans="1:19" ht="17" thickBot="1" x14ac:dyDescent="0.25">
      <c r="A41" s="149">
        <f t="shared" si="7"/>
        <v>37</v>
      </c>
      <c r="B41" s="870"/>
      <c r="C41" s="20"/>
      <c r="D41" s="875"/>
      <c r="E41" s="150">
        <v>40</v>
      </c>
      <c r="F41" s="150">
        <v>75</v>
      </c>
      <c r="G41" s="151" t="s">
        <v>8</v>
      </c>
      <c r="H41" s="34">
        <f>I41*1.25</f>
        <v>3232.7586206896553</v>
      </c>
      <c r="I41" s="736">
        <f>'ПРАЙС ЛИСТ ТЕРМО ПРОДУКЦИЯ РУБ'!I42/87</f>
        <v>2586.2068965517242</v>
      </c>
      <c r="J41" s="763">
        <f t="shared" si="0"/>
        <v>2351.0971786833852</v>
      </c>
      <c r="K41" s="40">
        <f t="shared" si="11"/>
        <v>2938.871473354232</v>
      </c>
      <c r="L41" s="705">
        <f t="shared" si="11"/>
        <v>2351.0971786833852</v>
      </c>
      <c r="M41" s="714">
        <f t="shared" si="11"/>
        <v>2137.3610715303498</v>
      </c>
      <c r="N41" s="760">
        <f t="shared" si="10"/>
        <v>2155.1724137931037</v>
      </c>
      <c r="O41" s="717">
        <f t="shared" si="10"/>
        <v>1724.1379310344828</v>
      </c>
      <c r="P41" s="718">
        <f t="shared" si="10"/>
        <v>1567.3981191222567</v>
      </c>
      <c r="Q41" s="48">
        <f t="shared" si="12"/>
        <v>2486.7374005305041</v>
      </c>
      <c r="R41" s="739">
        <f t="shared" si="12"/>
        <v>1989.389920424403</v>
      </c>
      <c r="S41" s="740">
        <f t="shared" si="12"/>
        <v>1808.5362912949117</v>
      </c>
    </row>
    <row r="42" spans="1:19" ht="17" thickBot="1" x14ac:dyDescent="0.25">
      <c r="A42" s="149">
        <f t="shared" si="7"/>
        <v>38</v>
      </c>
      <c r="B42" s="870"/>
      <c r="C42" s="153"/>
      <c r="D42" s="875"/>
      <c r="E42" s="154">
        <v>40</v>
      </c>
      <c r="F42" s="154">
        <v>80</v>
      </c>
      <c r="G42" s="155" t="s">
        <v>8</v>
      </c>
      <c r="H42" s="38">
        <f t="shared" si="4"/>
        <v>3232.7586206896553</v>
      </c>
      <c r="I42" s="736">
        <f>'ПРАЙС ЛИСТ ТЕРМО ПРОДУКЦИЯ РУБ'!I43/87</f>
        <v>2586.2068965517242</v>
      </c>
      <c r="J42" s="764">
        <f t="shared" si="0"/>
        <v>2351.0971786833852</v>
      </c>
      <c r="K42" s="710">
        <f t="shared" si="11"/>
        <v>2938.871473354232</v>
      </c>
      <c r="L42" s="711">
        <f t="shared" si="11"/>
        <v>2351.0971786833852</v>
      </c>
      <c r="M42" s="742">
        <f t="shared" si="11"/>
        <v>2137.3610715303498</v>
      </c>
      <c r="N42" s="719">
        <f t="shared" si="10"/>
        <v>2155.1724137931037</v>
      </c>
      <c r="O42" s="666">
        <f t="shared" si="10"/>
        <v>1724.1379310344828</v>
      </c>
      <c r="P42" s="680">
        <f t="shared" si="10"/>
        <v>1567.3981191222567</v>
      </c>
      <c r="Q42" s="761">
        <f t="shared" si="12"/>
        <v>2486.7374005305041</v>
      </c>
      <c r="R42" s="747">
        <f t="shared" si="12"/>
        <v>1989.389920424403</v>
      </c>
      <c r="S42" s="748">
        <f t="shared" si="12"/>
        <v>1808.5362912949117</v>
      </c>
    </row>
    <row r="43" spans="1:19" ht="17" thickBot="1" x14ac:dyDescent="0.25">
      <c r="A43" s="149">
        <f t="shared" si="7"/>
        <v>39</v>
      </c>
      <c r="B43" s="870"/>
      <c r="C43" s="153"/>
      <c r="D43" s="875"/>
      <c r="E43" s="154">
        <v>40</v>
      </c>
      <c r="F43" s="154">
        <v>90</v>
      </c>
      <c r="G43" s="155" t="s">
        <v>8</v>
      </c>
      <c r="H43" s="38">
        <f t="shared" si="4"/>
        <v>3520.1149425287354</v>
      </c>
      <c r="I43" s="736">
        <f>'ПРАЙС ЛИСТ ТЕРМО ПРОДУКЦИЯ РУБ'!I44/87</f>
        <v>2816.0919540229884</v>
      </c>
      <c r="J43" s="764">
        <f t="shared" si="0"/>
        <v>2560.083594566353</v>
      </c>
      <c r="K43" s="710">
        <f t="shared" si="11"/>
        <v>3200.1044932079408</v>
      </c>
      <c r="L43" s="711">
        <f t="shared" si="11"/>
        <v>2560.083594566353</v>
      </c>
      <c r="M43" s="742">
        <f t="shared" si="11"/>
        <v>2327.348722333048</v>
      </c>
      <c r="N43" s="719">
        <f t="shared" si="10"/>
        <v>2346.7432950191569</v>
      </c>
      <c r="O43" s="666">
        <f t="shared" si="10"/>
        <v>1877.3946360153257</v>
      </c>
      <c r="P43" s="680">
        <f t="shared" si="10"/>
        <v>1706.7223963775687</v>
      </c>
      <c r="Q43" s="761">
        <f t="shared" si="12"/>
        <v>2707.780725022104</v>
      </c>
      <c r="R43" s="747">
        <f t="shared" si="12"/>
        <v>2166.2245800176834</v>
      </c>
      <c r="S43" s="748">
        <f t="shared" si="12"/>
        <v>1969.2950727433483</v>
      </c>
    </row>
    <row r="44" spans="1:19" ht="17" thickBot="1" x14ac:dyDescent="0.25">
      <c r="A44" s="149">
        <f t="shared" si="7"/>
        <v>40</v>
      </c>
      <c r="B44" s="870"/>
      <c r="C44" s="153"/>
      <c r="D44" s="875"/>
      <c r="E44" s="154">
        <v>40</v>
      </c>
      <c r="F44" s="154">
        <f>F43+10</f>
        <v>100</v>
      </c>
      <c r="G44" s="155" t="s">
        <v>8</v>
      </c>
      <c r="H44" s="38">
        <f t="shared" si="4"/>
        <v>3951.1494252873563</v>
      </c>
      <c r="I44" s="736">
        <f>'ПРАЙС ЛИСТ ТЕРМО ПРОДУКЦИЯ РУБ'!I45/87</f>
        <v>3160.9195402298851</v>
      </c>
      <c r="J44" s="764">
        <f t="shared" si="0"/>
        <v>2873.5632183908042</v>
      </c>
      <c r="K44" s="710">
        <f t="shared" si="11"/>
        <v>3591.9540229885056</v>
      </c>
      <c r="L44" s="711">
        <f t="shared" si="11"/>
        <v>2873.5632183908042</v>
      </c>
      <c r="M44" s="742">
        <f t="shared" si="11"/>
        <v>2612.3301985370945</v>
      </c>
      <c r="N44" s="719">
        <f t="shared" si="10"/>
        <v>2634.0996168582374</v>
      </c>
      <c r="O44" s="666">
        <f t="shared" si="10"/>
        <v>2107.2796934865901</v>
      </c>
      <c r="P44" s="680">
        <f t="shared" si="10"/>
        <v>1915.7088122605362</v>
      </c>
      <c r="Q44" s="761">
        <f t="shared" si="12"/>
        <v>3039.3457117595049</v>
      </c>
      <c r="R44" s="747">
        <f t="shared" si="12"/>
        <v>2431.4765694076041</v>
      </c>
      <c r="S44" s="748">
        <f t="shared" si="12"/>
        <v>2210.4332449160033</v>
      </c>
    </row>
    <row r="45" spans="1:19" ht="17" thickBot="1" x14ac:dyDescent="0.25">
      <c r="A45" s="149">
        <f t="shared" si="7"/>
        <v>41</v>
      </c>
      <c r="B45" s="870"/>
      <c r="C45" s="153"/>
      <c r="D45" s="875"/>
      <c r="E45" s="154">
        <v>40</v>
      </c>
      <c r="F45" s="154">
        <f t="shared" ref="F45:F49" si="15">F44+10</f>
        <v>110</v>
      </c>
      <c r="G45" s="155" t="s">
        <v>8</v>
      </c>
      <c r="H45" s="38">
        <f t="shared" si="4"/>
        <v>4094.8275862068967</v>
      </c>
      <c r="I45" s="736">
        <f>'ПРАЙС ЛИСТ ТЕРМО ПРОДУКЦИЯ РУБ'!I46/87</f>
        <v>3275.8620689655172</v>
      </c>
      <c r="J45" s="764">
        <f t="shared" si="0"/>
        <v>2978.0564263322881</v>
      </c>
      <c r="K45" s="710">
        <f t="shared" si="11"/>
        <v>3722.5705329153602</v>
      </c>
      <c r="L45" s="711">
        <f t="shared" si="11"/>
        <v>2978.0564263322881</v>
      </c>
      <c r="M45" s="742">
        <f t="shared" si="11"/>
        <v>2707.3240239384436</v>
      </c>
      <c r="N45" s="719">
        <f t="shared" si="10"/>
        <v>2729.8850574712646</v>
      </c>
      <c r="O45" s="666">
        <f t="shared" si="10"/>
        <v>2183.9080459770116</v>
      </c>
      <c r="P45" s="680">
        <f t="shared" si="10"/>
        <v>1985.3709508881921</v>
      </c>
      <c r="Q45" s="761">
        <f t="shared" si="12"/>
        <v>3149.867374005305</v>
      </c>
      <c r="R45" s="747">
        <f t="shared" si="12"/>
        <v>2519.893899204244</v>
      </c>
      <c r="S45" s="748">
        <f t="shared" si="12"/>
        <v>2290.8126356402217</v>
      </c>
    </row>
    <row r="46" spans="1:19" ht="17" thickBot="1" x14ac:dyDescent="0.25">
      <c r="A46" s="149">
        <f t="shared" si="7"/>
        <v>42</v>
      </c>
      <c r="B46" s="870"/>
      <c r="C46" s="10"/>
      <c r="D46" s="875"/>
      <c r="E46" s="172">
        <v>40</v>
      </c>
      <c r="F46" s="172">
        <f t="shared" si="15"/>
        <v>120</v>
      </c>
      <c r="G46" s="173" t="s">
        <v>8</v>
      </c>
      <c r="H46" s="749">
        <f t="shared" si="4"/>
        <v>4094.8275862068967</v>
      </c>
      <c r="I46" s="736">
        <f>'ПРАЙС ЛИСТ ТЕРМО ПРОДУКЦИЯ РУБ'!I47/87</f>
        <v>3275.8620689655172</v>
      </c>
      <c r="J46" s="765">
        <f t="shared" si="0"/>
        <v>2978.0564263322881</v>
      </c>
      <c r="K46" s="702">
        <f t="shared" si="11"/>
        <v>3722.5705329153602</v>
      </c>
      <c r="L46" s="703">
        <f t="shared" si="11"/>
        <v>2978.0564263322881</v>
      </c>
      <c r="M46" s="713">
        <f t="shared" si="11"/>
        <v>2707.3240239384436</v>
      </c>
      <c r="N46" s="720">
        <f t="shared" si="10"/>
        <v>2729.8850574712646</v>
      </c>
      <c r="O46" s="721">
        <f t="shared" si="10"/>
        <v>2183.9080459770116</v>
      </c>
      <c r="P46" s="722">
        <f t="shared" si="10"/>
        <v>1985.3709508881921</v>
      </c>
      <c r="Q46" s="762">
        <f t="shared" si="12"/>
        <v>3149.867374005305</v>
      </c>
      <c r="R46" s="752">
        <f t="shared" si="12"/>
        <v>2519.893899204244</v>
      </c>
      <c r="S46" s="753">
        <f t="shared" si="12"/>
        <v>2290.8126356402217</v>
      </c>
    </row>
    <row r="47" spans="1:19" ht="17" thickBot="1" x14ac:dyDescent="0.25">
      <c r="A47" s="149">
        <f t="shared" si="7"/>
        <v>43</v>
      </c>
      <c r="B47" s="870"/>
      <c r="C47" s="12"/>
      <c r="D47" s="875"/>
      <c r="E47" s="147">
        <v>40</v>
      </c>
      <c r="F47" s="147">
        <f t="shared" si="15"/>
        <v>130</v>
      </c>
      <c r="G47" s="148" t="s">
        <v>8</v>
      </c>
      <c r="H47" s="38">
        <f>I47*1.25</f>
        <v>4238.5057471264363</v>
      </c>
      <c r="I47" s="736">
        <f>'ПРАЙС ЛИСТ ТЕРМО ПРОДУКЦИЯ РУБ'!I48/87</f>
        <v>3390.8045977011493</v>
      </c>
      <c r="J47" s="676">
        <f t="shared" si="0"/>
        <v>3082.549634273772</v>
      </c>
      <c r="K47" s="662">
        <f t="shared" si="11"/>
        <v>3853.1870428422144</v>
      </c>
      <c r="L47" s="663">
        <f t="shared" si="11"/>
        <v>3082.549634273772</v>
      </c>
      <c r="M47" s="664">
        <f t="shared" si="11"/>
        <v>2802.3178493397927</v>
      </c>
      <c r="N47" s="719">
        <f t="shared" si="10"/>
        <v>2825.670498084291</v>
      </c>
      <c r="O47" s="666">
        <f t="shared" si="10"/>
        <v>2260.5363984674327</v>
      </c>
      <c r="P47" s="680">
        <f t="shared" si="10"/>
        <v>2055.0330895158481</v>
      </c>
      <c r="Q47" s="667">
        <f t="shared" si="12"/>
        <v>3260.3890362511047</v>
      </c>
      <c r="R47" s="668">
        <f t="shared" si="12"/>
        <v>2608.3112290008839</v>
      </c>
      <c r="S47" s="669">
        <f t="shared" si="12"/>
        <v>2371.1920263644397</v>
      </c>
    </row>
    <row r="48" spans="1:19" ht="17" thickBot="1" x14ac:dyDescent="0.25">
      <c r="A48" s="149">
        <f t="shared" si="7"/>
        <v>44</v>
      </c>
      <c r="B48" s="870"/>
      <c r="C48" s="153"/>
      <c r="D48" s="875"/>
      <c r="E48" s="154">
        <v>40</v>
      </c>
      <c r="F48" s="154">
        <f t="shared" si="15"/>
        <v>140</v>
      </c>
      <c r="G48" s="155" t="s">
        <v>8</v>
      </c>
      <c r="H48" s="38">
        <f t="shared" si="4"/>
        <v>4238.5057471264363</v>
      </c>
      <c r="I48" s="736">
        <f>'ПРАЙС ЛИСТ ТЕРМО ПРОДУКЦИЯ РУБ'!I49/87</f>
        <v>3390.8045977011493</v>
      </c>
      <c r="J48" s="178">
        <f t="shared" si="0"/>
        <v>3082.549634273772</v>
      </c>
      <c r="K48" s="159">
        <f t="shared" si="11"/>
        <v>3853.1870428422144</v>
      </c>
      <c r="L48" s="160">
        <f t="shared" si="11"/>
        <v>3082.549634273772</v>
      </c>
      <c r="M48" s="715">
        <f t="shared" si="11"/>
        <v>2802.3178493397927</v>
      </c>
      <c r="N48" s="719">
        <f t="shared" si="10"/>
        <v>2825.670498084291</v>
      </c>
      <c r="O48" s="666">
        <f t="shared" si="10"/>
        <v>2260.5363984674327</v>
      </c>
      <c r="P48" s="680">
        <f t="shared" si="10"/>
        <v>2055.0330895158481</v>
      </c>
      <c r="Q48" s="161">
        <f t="shared" si="12"/>
        <v>3260.3890362511047</v>
      </c>
      <c r="R48" s="162">
        <f t="shared" si="12"/>
        <v>2608.3112290008839</v>
      </c>
      <c r="S48" s="163">
        <f t="shared" si="12"/>
        <v>2371.1920263644397</v>
      </c>
    </row>
    <row r="49" spans="1:19" ht="17" thickBot="1" x14ac:dyDescent="0.25">
      <c r="A49" s="149">
        <f t="shared" si="7"/>
        <v>45</v>
      </c>
      <c r="B49" s="870"/>
      <c r="C49" s="153"/>
      <c r="D49" s="875"/>
      <c r="E49" s="154">
        <v>40</v>
      </c>
      <c r="F49" s="154">
        <f t="shared" si="15"/>
        <v>150</v>
      </c>
      <c r="G49" s="155" t="s">
        <v>8</v>
      </c>
      <c r="H49" s="38">
        <f t="shared" si="4"/>
        <v>4382.1839080459768</v>
      </c>
      <c r="I49" s="736">
        <f>'ПРАЙС ЛИСТ ТЕРМО ПРОДУКЦИЯ РУБ'!I50/87</f>
        <v>3505.7471264367814</v>
      </c>
      <c r="J49" s="178">
        <f t="shared" si="0"/>
        <v>3187.0428422152554</v>
      </c>
      <c r="K49" s="159">
        <f t="shared" si="11"/>
        <v>3983.8035527690695</v>
      </c>
      <c r="L49" s="160">
        <f t="shared" si="11"/>
        <v>3187.0428422152554</v>
      </c>
      <c r="M49" s="715">
        <f t="shared" si="11"/>
        <v>2897.3116747411409</v>
      </c>
      <c r="N49" s="719">
        <f t="shared" si="10"/>
        <v>2921.4559386973178</v>
      </c>
      <c r="O49" s="666">
        <f t="shared" si="10"/>
        <v>2337.1647509578543</v>
      </c>
      <c r="P49" s="680">
        <f t="shared" si="10"/>
        <v>2124.6952281435038</v>
      </c>
      <c r="Q49" s="161">
        <f t="shared" si="12"/>
        <v>3370.9106984969053</v>
      </c>
      <c r="R49" s="162">
        <f t="shared" si="12"/>
        <v>2696.7285587975239</v>
      </c>
      <c r="S49" s="163">
        <f t="shared" si="12"/>
        <v>2451.5714170886581</v>
      </c>
    </row>
    <row r="50" spans="1:19" ht="17" thickBot="1" x14ac:dyDescent="0.25">
      <c r="A50" s="149">
        <f t="shared" si="7"/>
        <v>46</v>
      </c>
      <c r="B50" s="870"/>
      <c r="C50" s="153"/>
      <c r="D50" s="875"/>
      <c r="E50" s="154">
        <v>40</v>
      </c>
      <c r="F50" s="154">
        <f>F49+10</f>
        <v>160</v>
      </c>
      <c r="G50" s="155" t="s">
        <v>8</v>
      </c>
      <c r="H50" s="38">
        <f t="shared" si="4"/>
        <v>4382.1839080459768</v>
      </c>
      <c r="I50" s="736">
        <f>'ПРАЙС ЛИСТ ТЕРМО ПРОДУКЦИЯ РУБ'!I51/87</f>
        <v>3505.7471264367814</v>
      </c>
      <c r="J50" s="178">
        <f t="shared" si="0"/>
        <v>3187.0428422152554</v>
      </c>
      <c r="K50" s="159">
        <f t="shared" si="11"/>
        <v>3983.8035527690695</v>
      </c>
      <c r="L50" s="160">
        <f t="shared" si="11"/>
        <v>3187.0428422152554</v>
      </c>
      <c r="M50" s="715">
        <f t="shared" si="11"/>
        <v>2897.3116747411409</v>
      </c>
      <c r="N50" s="719">
        <f t="shared" si="10"/>
        <v>2921.4559386973178</v>
      </c>
      <c r="O50" s="666">
        <f t="shared" si="10"/>
        <v>2337.1647509578543</v>
      </c>
      <c r="P50" s="680">
        <f t="shared" si="10"/>
        <v>2124.6952281435038</v>
      </c>
      <c r="Q50" s="161">
        <f t="shared" si="12"/>
        <v>3370.9106984969053</v>
      </c>
      <c r="R50" s="162">
        <f t="shared" si="12"/>
        <v>2696.7285587975239</v>
      </c>
      <c r="S50" s="163">
        <f t="shared" si="12"/>
        <v>2451.5714170886581</v>
      </c>
    </row>
    <row r="51" spans="1:19" ht="17" thickBot="1" x14ac:dyDescent="0.25">
      <c r="A51" s="149">
        <f t="shared" si="7"/>
        <v>47</v>
      </c>
      <c r="B51" s="870"/>
      <c r="C51" s="153"/>
      <c r="D51" s="875"/>
      <c r="E51" s="154">
        <v>40</v>
      </c>
      <c r="F51" s="154">
        <f t="shared" ref="F51" si="16">F50+10</f>
        <v>170</v>
      </c>
      <c r="G51" s="155" t="s">
        <v>8</v>
      </c>
      <c r="H51" s="38">
        <f t="shared" si="4"/>
        <v>4382.1839080459768</v>
      </c>
      <c r="I51" s="736">
        <f>'ПРАЙС ЛИСТ ТЕРМО ПРОДУКЦИЯ РУБ'!I52/87</f>
        <v>3505.7471264367814</v>
      </c>
      <c r="J51" s="178">
        <f t="shared" si="0"/>
        <v>3187.0428422152554</v>
      </c>
      <c r="K51" s="159">
        <f t="shared" si="11"/>
        <v>3983.8035527690695</v>
      </c>
      <c r="L51" s="160">
        <f t="shared" si="11"/>
        <v>3187.0428422152554</v>
      </c>
      <c r="M51" s="715">
        <f t="shared" si="11"/>
        <v>2897.3116747411409</v>
      </c>
      <c r="N51" s="719">
        <f t="shared" si="10"/>
        <v>2921.4559386973178</v>
      </c>
      <c r="O51" s="666">
        <f t="shared" si="10"/>
        <v>2337.1647509578543</v>
      </c>
      <c r="P51" s="680">
        <f t="shared" si="10"/>
        <v>2124.6952281435038</v>
      </c>
      <c r="Q51" s="161">
        <f t="shared" si="12"/>
        <v>3370.9106984969053</v>
      </c>
      <c r="R51" s="162">
        <f t="shared" si="12"/>
        <v>2696.7285587975239</v>
      </c>
      <c r="S51" s="163">
        <f t="shared" si="12"/>
        <v>2451.5714170886581</v>
      </c>
    </row>
    <row r="52" spans="1:19" ht="17" thickBot="1" x14ac:dyDescent="0.25">
      <c r="A52" s="176">
        <f t="shared" si="7"/>
        <v>48</v>
      </c>
      <c r="B52" s="871"/>
      <c r="C52" s="10"/>
      <c r="D52" s="876"/>
      <c r="E52" s="172">
        <v>40</v>
      </c>
      <c r="F52" s="172">
        <f>F51+10</f>
        <v>180</v>
      </c>
      <c r="G52" s="173" t="s">
        <v>8</v>
      </c>
      <c r="H52" s="754">
        <f t="shared" si="4"/>
        <v>4382.1839080459768</v>
      </c>
      <c r="I52" s="736">
        <f>'ПРАЙС ЛИСТ ТЕРМО ПРОДУКЦИЯ РУБ'!I53/87</f>
        <v>3505.7471264367814</v>
      </c>
      <c r="J52" s="766">
        <f t="shared" si="0"/>
        <v>3187.0428422152554</v>
      </c>
      <c r="K52" s="707">
        <f t="shared" si="11"/>
        <v>3983.8035527690695</v>
      </c>
      <c r="L52" s="708">
        <f t="shared" si="11"/>
        <v>3187.0428422152554</v>
      </c>
      <c r="M52" s="756">
        <f t="shared" si="11"/>
        <v>2897.3116747411409</v>
      </c>
      <c r="N52" s="733">
        <f t="shared" si="10"/>
        <v>2921.4559386973178</v>
      </c>
      <c r="O52" s="716">
        <f t="shared" si="10"/>
        <v>2337.1647509578543</v>
      </c>
      <c r="P52" s="734">
        <f t="shared" si="10"/>
        <v>2124.6952281435038</v>
      </c>
      <c r="Q52" s="757">
        <f t="shared" si="12"/>
        <v>3370.9106984969053</v>
      </c>
      <c r="R52" s="758">
        <f t="shared" si="12"/>
        <v>2696.7285587975239</v>
      </c>
      <c r="S52" s="759">
        <f t="shared" si="12"/>
        <v>2451.5714170886581</v>
      </c>
    </row>
    <row r="53" spans="1:19" ht="17" thickBot="1" x14ac:dyDescent="0.25">
      <c r="A53" s="177">
        <f t="shared" si="7"/>
        <v>49</v>
      </c>
      <c r="B53" s="860" t="s">
        <v>14</v>
      </c>
      <c r="C53" s="31"/>
      <c r="D53" s="877"/>
      <c r="E53" s="32">
        <v>20</v>
      </c>
      <c r="F53" s="32">
        <v>75</v>
      </c>
      <c r="G53" s="33" t="s">
        <v>8</v>
      </c>
      <c r="H53" s="34">
        <f>I53*1.25</f>
        <v>2155.1724137931033</v>
      </c>
      <c r="I53" s="736">
        <f>'ПРАЙС ЛИСТ ТЕРМО ПРОДУКЦИЯ РУБ'!I54/87</f>
        <v>1724.1379310344828</v>
      </c>
      <c r="J53" s="700">
        <f t="shared" si="0"/>
        <v>1567.398119122257</v>
      </c>
      <c r="K53" s="40">
        <f>H53/1.1</f>
        <v>1959.2476489028211</v>
      </c>
      <c r="L53" s="705">
        <f t="shared" ref="L53:M77" si="17">I53/1.1</f>
        <v>1567.398119122257</v>
      </c>
      <c r="M53" s="714">
        <f t="shared" si="17"/>
        <v>1424.9073810202335</v>
      </c>
      <c r="N53" s="760">
        <f t="shared" si="10"/>
        <v>1436.7816091954021</v>
      </c>
      <c r="O53" s="717">
        <f t="shared" si="10"/>
        <v>1149.4252873563219</v>
      </c>
      <c r="P53" s="718">
        <f t="shared" si="10"/>
        <v>1044.932079414838</v>
      </c>
      <c r="Q53" s="48">
        <f t="shared" ref="Q53:S76" si="18">H53/1.3</f>
        <v>1657.8249336870024</v>
      </c>
      <c r="R53" s="739">
        <f t="shared" si="18"/>
        <v>1326.2599469496022</v>
      </c>
      <c r="S53" s="740">
        <f t="shared" si="18"/>
        <v>1205.6908608632746</v>
      </c>
    </row>
    <row r="54" spans="1:19" ht="17" thickBot="1" x14ac:dyDescent="0.25">
      <c r="A54" s="149">
        <f t="shared" si="7"/>
        <v>50</v>
      </c>
      <c r="B54" s="861"/>
      <c r="C54" s="153"/>
      <c r="D54" s="875"/>
      <c r="E54" s="154">
        <v>20</v>
      </c>
      <c r="F54" s="154">
        <v>80</v>
      </c>
      <c r="G54" s="155" t="s">
        <v>8</v>
      </c>
      <c r="H54" s="38">
        <f t="shared" si="4"/>
        <v>2155.1724137931033</v>
      </c>
      <c r="I54" s="736">
        <f>'ПРАЙС ЛИСТ ТЕРМО ПРОДУКЦИЯ РУБ'!I55/87</f>
        <v>1724.1379310344828</v>
      </c>
      <c r="J54" s="701">
        <f t="shared" si="0"/>
        <v>1567.398119122257</v>
      </c>
      <c r="K54" s="710">
        <f t="shared" ref="K54:K76" si="19">H54/1.1</f>
        <v>1959.2476489028211</v>
      </c>
      <c r="L54" s="711">
        <f t="shared" si="17"/>
        <v>1567.398119122257</v>
      </c>
      <c r="M54" s="742">
        <f t="shared" si="17"/>
        <v>1424.9073810202335</v>
      </c>
      <c r="N54" s="719">
        <f t="shared" si="10"/>
        <v>1436.7816091954021</v>
      </c>
      <c r="O54" s="666">
        <f t="shared" si="10"/>
        <v>1149.4252873563219</v>
      </c>
      <c r="P54" s="680">
        <f t="shared" si="10"/>
        <v>1044.932079414838</v>
      </c>
      <c r="Q54" s="761">
        <f t="shared" si="18"/>
        <v>1657.8249336870024</v>
      </c>
      <c r="R54" s="747">
        <f t="shared" si="18"/>
        <v>1326.2599469496022</v>
      </c>
      <c r="S54" s="748">
        <f t="shared" si="18"/>
        <v>1205.6908608632746</v>
      </c>
    </row>
    <row r="55" spans="1:19" ht="17" thickBot="1" x14ac:dyDescent="0.25">
      <c r="A55" s="149">
        <f t="shared" si="7"/>
        <v>51</v>
      </c>
      <c r="B55" s="861"/>
      <c r="C55" s="153"/>
      <c r="D55" s="875"/>
      <c r="E55" s="154">
        <v>20</v>
      </c>
      <c r="F55" s="154">
        <v>90</v>
      </c>
      <c r="G55" s="155" t="s">
        <v>8</v>
      </c>
      <c r="H55" s="38">
        <f t="shared" si="4"/>
        <v>2155.1724137931033</v>
      </c>
      <c r="I55" s="736">
        <f>'ПРАЙС ЛИСТ ТЕРМО ПРОДУКЦИЯ РУБ'!I56/87</f>
        <v>1724.1379310344828</v>
      </c>
      <c r="J55" s="701">
        <f t="shared" si="0"/>
        <v>1567.398119122257</v>
      </c>
      <c r="K55" s="710">
        <f t="shared" si="19"/>
        <v>1959.2476489028211</v>
      </c>
      <c r="L55" s="711">
        <f t="shared" si="17"/>
        <v>1567.398119122257</v>
      </c>
      <c r="M55" s="742">
        <f t="shared" si="17"/>
        <v>1424.9073810202335</v>
      </c>
      <c r="N55" s="719">
        <f t="shared" si="10"/>
        <v>1436.7816091954021</v>
      </c>
      <c r="O55" s="666">
        <f t="shared" si="10"/>
        <v>1149.4252873563219</v>
      </c>
      <c r="P55" s="680">
        <f t="shared" si="10"/>
        <v>1044.932079414838</v>
      </c>
      <c r="Q55" s="761">
        <f t="shared" si="18"/>
        <v>1657.8249336870024</v>
      </c>
      <c r="R55" s="747">
        <f t="shared" si="18"/>
        <v>1326.2599469496022</v>
      </c>
      <c r="S55" s="748">
        <f t="shared" si="18"/>
        <v>1205.6908608632746</v>
      </c>
    </row>
    <row r="56" spans="1:19" ht="17" thickBot="1" x14ac:dyDescent="0.25">
      <c r="A56" s="149">
        <f t="shared" si="7"/>
        <v>52</v>
      </c>
      <c r="B56" s="861"/>
      <c r="C56" s="153"/>
      <c r="D56" s="875"/>
      <c r="E56" s="154">
        <v>20</v>
      </c>
      <c r="F56" s="154">
        <f>F55+10</f>
        <v>100</v>
      </c>
      <c r="G56" s="155" t="s">
        <v>8</v>
      </c>
      <c r="H56" s="38">
        <f t="shared" si="4"/>
        <v>2155.1724137931033</v>
      </c>
      <c r="I56" s="736">
        <f>'ПРАЙС ЛИСТ ТЕРМО ПРОДУКЦИЯ РУБ'!I57/87</f>
        <v>1724.1379310344828</v>
      </c>
      <c r="J56" s="701">
        <f t="shared" si="0"/>
        <v>1567.398119122257</v>
      </c>
      <c r="K56" s="710">
        <f t="shared" si="19"/>
        <v>1959.2476489028211</v>
      </c>
      <c r="L56" s="711">
        <f t="shared" si="17"/>
        <v>1567.398119122257</v>
      </c>
      <c r="M56" s="742">
        <f t="shared" si="17"/>
        <v>1424.9073810202335</v>
      </c>
      <c r="N56" s="719">
        <f t="shared" si="10"/>
        <v>1436.7816091954021</v>
      </c>
      <c r="O56" s="666">
        <f t="shared" si="10"/>
        <v>1149.4252873563219</v>
      </c>
      <c r="P56" s="680">
        <f t="shared" si="10"/>
        <v>1044.932079414838</v>
      </c>
      <c r="Q56" s="761">
        <f t="shared" si="18"/>
        <v>1657.8249336870024</v>
      </c>
      <c r="R56" s="747">
        <f t="shared" si="18"/>
        <v>1326.2599469496022</v>
      </c>
      <c r="S56" s="748">
        <f t="shared" si="18"/>
        <v>1205.6908608632746</v>
      </c>
    </row>
    <row r="57" spans="1:19" ht="17" thickBot="1" x14ac:dyDescent="0.25">
      <c r="A57" s="149">
        <f t="shared" si="7"/>
        <v>53</v>
      </c>
      <c r="B57" s="861"/>
      <c r="C57" s="153"/>
      <c r="D57" s="875"/>
      <c r="E57" s="154">
        <v>20</v>
      </c>
      <c r="F57" s="154">
        <f t="shared" ref="F57:F61" si="20">F56+10</f>
        <v>110</v>
      </c>
      <c r="G57" s="155" t="s">
        <v>8</v>
      </c>
      <c r="H57" s="38">
        <f t="shared" si="4"/>
        <v>2227.0114942528735</v>
      </c>
      <c r="I57" s="736">
        <f>'ПРАЙС ЛИСТ ТЕРМО ПРОДУКЦИЯ РУБ'!I58/87</f>
        <v>1781.6091954022988</v>
      </c>
      <c r="J57" s="701">
        <f t="shared" si="0"/>
        <v>1619.6447230929989</v>
      </c>
      <c r="K57" s="710">
        <f t="shared" si="19"/>
        <v>2024.5559038662484</v>
      </c>
      <c r="L57" s="711">
        <f t="shared" si="17"/>
        <v>1619.6447230929989</v>
      </c>
      <c r="M57" s="742">
        <f t="shared" si="17"/>
        <v>1472.4042937209081</v>
      </c>
      <c r="N57" s="719">
        <f t="shared" si="10"/>
        <v>1484.6743295019157</v>
      </c>
      <c r="O57" s="666">
        <f t="shared" si="10"/>
        <v>1187.7394636015326</v>
      </c>
      <c r="P57" s="680">
        <f t="shared" si="10"/>
        <v>1079.763148728666</v>
      </c>
      <c r="Q57" s="761">
        <f t="shared" si="18"/>
        <v>1713.0857648099027</v>
      </c>
      <c r="R57" s="747">
        <f t="shared" si="18"/>
        <v>1370.4686118479221</v>
      </c>
      <c r="S57" s="748">
        <f t="shared" si="18"/>
        <v>1245.8805562253838</v>
      </c>
    </row>
    <row r="58" spans="1:19" ht="17" thickBot="1" x14ac:dyDescent="0.25">
      <c r="A58" s="149">
        <f t="shared" si="7"/>
        <v>54</v>
      </c>
      <c r="B58" s="861"/>
      <c r="C58" s="164"/>
      <c r="D58" s="875"/>
      <c r="E58" s="165">
        <v>20</v>
      </c>
      <c r="F58" s="165">
        <f t="shared" si="20"/>
        <v>120</v>
      </c>
      <c r="G58" s="166" t="s">
        <v>8</v>
      </c>
      <c r="H58" s="749">
        <f t="shared" si="4"/>
        <v>2227.0114942528735</v>
      </c>
      <c r="I58" s="736">
        <f>'ПРАЙС ЛИСТ ТЕРМО ПРОДУКЦИЯ РУБ'!I59/87</f>
        <v>1781.6091954022988</v>
      </c>
      <c r="J58" s="697">
        <f t="shared" si="0"/>
        <v>1619.6447230929989</v>
      </c>
      <c r="K58" s="702">
        <f t="shared" si="19"/>
        <v>2024.5559038662484</v>
      </c>
      <c r="L58" s="703">
        <f t="shared" si="17"/>
        <v>1619.6447230929989</v>
      </c>
      <c r="M58" s="713">
        <f t="shared" si="17"/>
        <v>1472.4042937209081</v>
      </c>
      <c r="N58" s="720">
        <f t="shared" si="10"/>
        <v>1484.6743295019157</v>
      </c>
      <c r="O58" s="721">
        <f t="shared" si="10"/>
        <v>1187.7394636015326</v>
      </c>
      <c r="P58" s="722">
        <f t="shared" si="10"/>
        <v>1079.763148728666</v>
      </c>
      <c r="Q58" s="762">
        <f t="shared" si="18"/>
        <v>1713.0857648099027</v>
      </c>
      <c r="R58" s="752">
        <f t="shared" si="18"/>
        <v>1370.4686118479221</v>
      </c>
      <c r="S58" s="753">
        <f t="shared" si="18"/>
        <v>1245.8805562253838</v>
      </c>
    </row>
    <row r="59" spans="1:19" ht="17" thickBot="1" x14ac:dyDescent="0.25">
      <c r="A59" s="149">
        <f t="shared" si="7"/>
        <v>55</v>
      </c>
      <c r="B59" s="861"/>
      <c r="C59" s="20"/>
      <c r="D59" s="875"/>
      <c r="E59" s="150">
        <v>20</v>
      </c>
      <c r="F59" s="150">
        <f t="shared" si="20"/>
        <v>130</v>
      </c>
      <c r="G59" s="151" t="s">
        <v>8</v>
      </c>
      <c r="H59" s="38">
        <f>I59*1.25</f>
        <v>2298.8505747126437</v>
      </c>
      <c r="I59" s="736">
        <f>'ПРАЙС ЛИСТ ТЕРМО ПРОДУКЦИЯ РУБ'!I60/87</f>
        <v>1839.0804597701149</v>
      </c>
      <c r="J59" s="661">
        <f t="shared" si="0"/>
        <v>1671.8913270637406</v>
      </c>
      <c r="K59" s="662">
        <f t="shared" si="19"/>
        <v>2089.8641588296759</v>
      </c>
      <c r="L59" s="663">
        <f t="shared" si="17"/>
        <v>1671.8913270637406</v>
      </c>
      <c r="M59" s="664">
        <f t="shared" si="17"/>
        <v>1519.9012064215822</v>
      </c>
      <c r="N59" s="719">
        <f t="shared" si="10"/>
        <v>1532.5670498084291</v>
      </c>
      <c r="O59" s="666">
        <f t="shared" si="10"/>
        <v>1226.0536398467432</v>
      </c>
      <c r="P59" s="680">
        <f t="shared" si="10"/>
        <v>1114.5942180424938</v>
      </c>
      <c r="Q59" s="667">
        <f t="shared" si="18"/>
        <v>1768.3465959328028</v>
      </c>
      <c r="R59" s="668">
        <f t="shared" si="18"/>
        <v>1414.6772767462421</v>
      </c>
      <c r="S59" s="669">
        <f t="shared" si="18"/>
        <v>1286.0702515874927</v>
      </c>
    </row>
    <row r="60" spans="1:19" ht="17" thickBot="1" x14ac:dyDescent="0.25">
      <c r="A60" s="149">
        <f t="shared" si="7"/>
        <v>56</v>
      </c>
      <c r="B60" s="861"/>
      <c r="C60" s="153"/>
      <c r="D60" s="875"/>
      <c r="E60" s="154">
        <v>20</v>
      </c>
      <c r="F60" s="154">
        <f t="shared" si="20"/>
        <v>140</v>
      </c>
      <c r="G60" s="155" t="s">
        <v>8</v>
      </c>
      <c r="H60" s="38">
        <f t="shared" si="4"/>
        <v>2298.8505747126437</v>
      </c>
      <c r="I60" s="736">
        <f>'ПРАЙС ЛИСТ ТЕРМО ПРОДУКЦИЯ РУБ'!I61/87</f>
        <v>1839.0804597701149</v>
      </c>
      <c r="J60" s="158">
        <f t="shared" si="0"/>
        <v>1671.8913270637406</v>
      </c>
      <c r="K60" s="159">
        <f t="shared" si="19"/>
        <v>2089.8641588296759</v>
      </c>
      <c r="L60" s="160">
        <f t="shared" si="17"/>
        <v>1671.8913270637406</v>
      </c>
      <c r="M60" s="715">
        <f t="shared" si="17"/>
        <v>1519.9012064215822</v>
      </c>
      <c r="N60" s="719">
        <f t="shared" si="10"/>
        <v>1532.5670498084291</v>
      </c>
      <c r="O60" s="666">
        <f t="shared" si="10"/>
        <v>1226.0536398467432</v>
      </c>
      <c r="P60" s="680">
        <f t="shared" si="10"/>
        <v>1114.5942180424938</v>
      </c>
      <c r="Q60" s="161">
        <f t="shared" si="18"/>
        <v>1768.3465959328028</v>
      </c>
      <c r="R60" s="162">
        <f t="shared" si="18"/>
        <v>1414.6772767462421</v>
      </c>
      <c r="S60" s="163">
        <f t="shared" si="18"/>
        <v>1286.0702515874927</v>
      </c>
    </row>
    <row r="61" spans="1:19" ht="17" thickBot="1" x14ac:dyDescent="0.25">
      <c r="A61" s="149">
        <f t="shared" si="7"/>
        <v>57</v>
      </c>
      <c r="B61" s="861"/>
      <c r="C61" s="153"/>
      <c r="D61" s="875"/>
      <c r="E61" s="154">
        <v>20</v>
      </c>
      <c r="F61" s="154">
        <f t="shared" si="20"/>
        <v>150</v>
      </c>
      <c r="G61" s="155" t="s">
        <v>8</v>
      </c>
      <c r="H61" s="38">
        <f t="shared" si="4"/>
        <v>2298.8505747126437</v>
      </c>
      <c r="I61" s="736">
        <f>'ПРАЙС ЛИСТ ТЕРМО ПРОДУКЦИЯ РУБ'!I62/87</f>
        <v>1839.0804597701149</v>
      </c>
      <c r="J61" s="158">
        <f t="shared" si="0"/>
        <v>1671.8913270637406</v>
      </c>
      <c r="K61" s="159">
        <f t="shared" si="19"/>
        <v>2089.8641588296759</v>
      </c>
      <c r="L61" s="160">
        <f t="shared" si="17"/>
        <v>1671.8913270637406</v>
      </c>
      <c r="M61" s="715">
        <f t="shared" si="17"/>
        <v>1519.9012064215822</v>
      </c>
      <c r="N61" s="719">
        <f t="shared" si="10"/>
        <v>1532.5670498084291</v>
      </c>
      <c r="O61" s="666">
        <f t="shared" si="10"/>
        <v>1226.0536398467432</v>
      </c>
      <c r="P61" s="680">
        <f t="shared" si="10"/>
        <v>1114.5942180424938</v>
      </c>
      <c r="Q61" s="161">
        <f t="shared" si="18"/>
        <v>1768.3465959328028</v>
      </c>
      <c r="R61" s="162">
        <f t="shared" si="18"/>
        <v>1414.6772767462421</v>
      </c>
      <c r="S61" s="163">
        <f t="shared" si="18"/>
        <v>1286.0702515874927</v>
      </c>
    </row>
    <row r="62" spans="1:19" ht="17" thickBot="1" x14ac:dyDescent="0.25">
      <c r="A62" s="149">
        <f t="shared" si="7"/>
        <v>58</v>
      </c>
      <c r="B62" s="861"/>
      <c r="C62" s="153"/>
      <c r="D62" s="875"/>
      <c r="E62" s="154">
        <v>20</v>
      </c>
      <c r="F62" s="154">
        <f>F61+10</f>
        <v>160</v>
      </c>
      <c r="G62" s="155" t="s">
        <v>8</v>
      </c>
      <c r="H62" s="38">
        <f t="shared" si="4"/>
        <v>2298.8505747126437</v>
      </c>
      <c r="I62" s="736">
        <f>'ПРАЙС ЛИСТ ТЕРМО ПРОДУКЦИЯ РУБ'!I63/87</f>
        <v>1839.0804597701149</v>
      </c>
      <c r="J62" s="158">
        <f t="shared" si="0"/>
        <v>1671.8913270637406</v>
      </c>
      <c r="K62" s="159">
        <f t="shared" si="19"/>
        <v>2089.8641588296759</v>
      </c>
      <c r="L62" s="160">
        <f t="shared" si="17"/>
        <v>1671.8913270637406</v>
      </c>
      <c r="M62" s="715">
        <f t="shared" si="17"/>
        <v>1519.9012064215822</v>
      </c>
      <c r="N62" s="719">
        <f t="shared" si="10"/>
        <v>1532.5670498084291</v>
      </c>
      <c r="O62" s="666">
        <f t="shared" si="10"/>
        <v>1226.0536398467432</v>
      </c>
      <c r="P62" s="680">
        <f t="shared" si="10"/>
        <v>1114.5942180424938</v>
      </c>
      <c r="Q62" s="161">
        <f t="shared" si="18"/>
        <v>1768.3465959328028</v>
      </c>
      <c r="R62" s="162">
        <f t="shared" si="18"/>
        <v>1414.6772767462421</v>
      </c>
      <c r="S62" s="163">
        <f t="shared" si="18"/>
        <v>1286.0702515874927</v>
      </c>
    </row>
    <row r="63" spans="1:19" ht="17" thickBot="1" x14ac:dyDescent="0.25">
      <c r="A63" s="149">
        <f t="shared" si="7"/>
        <v>59</v>
      </c>
      <c r="B63" s="861"/>
      <c r="C63" s="153"/>
      <c r="D63" s="875"/>
      <c r="E63" s="154">
        <v>20</v>
      </c>
      <c r="F63" s="154">
        <f t="shared" ref="F63" si="21">F62+10</f>
        <v>170</v>
      </c>
      <c r="G63" s="155" t="s">
        <v>8</v>
      </c>
      <c r="H63" s="38">
        <f t="shared" si="4"/>
        <v>2370.6896551724135</v>
      </c>
      <c r="I63" s="736">
        <f>'ПРАЙС ЛИСТ ТЕРМО ПРОДУКЦИЯ РУБ'!I64/87</f>
        <v>1896.5517241379309</v>
      </c>
      <c r="J63" s="158">
        <f t="shared" si="0"/>
        <v>1724.1379310344826</v>
      </c>
      <c r="K63" s="159">
        <f t="shared" si="19"/>
        <v>2155.1724137931028</v>
      </c>
      <c r="L63" s="160">
        <f t="shared" si="17"/>
        <v>1724.1379310344826</v>
      </c>
      <c r="M63" s="715">
        <f t="shared" si="17"/>
        <v>1567.3981191222567</v>
      </c>
      <c r="N63" s="719">
        <f t="shared" si="10"/>
        <v>1580.4597701149423</v>
      </c>
      <c r="O63" s="666">
        <f t="shared" si="10"/>
        <v>1264.367816091954</v>
      </c>
      <c r="P63" s="680">
        <f t="shared" si="10"/>
        <v>1149.4252873563216</v>
      </c>
      <c r="Q63" s="161">
        <f t="shared" si="18"/>
        <v>1823.6074270557026</v>
      </c>
      <c r="R63" s="162">
        <f t="shared" si="18"/>
        <v>1458.8859416445623</v>
      </c>
      <c r="S63" s="163">
        <f t="shared" si="18"/>
        <v>1326.259946949602</v>
      </c>
    </row>
    <row r="64" spans="1:19" ht="17" thickBot="1" x14ac:dyDescent="0.25">
      <c r="A64" s="149">
        <f t="shared" si="7"/>
        <v>60</v>
      </c>
      <c r="B64" s="861"/>
      <c r="C64" s="164"/>
      <c r="D64" s="875"/>
      <c r="E64" s="165">
        <v>20</v>
      </c>
      <c r="F64" s="165">
        <f>F63+10</f>
        <v>180</v>
      </c>
      <c r="G64" s="166" t="s">
        <v>8</v>
      </c>
      <c r="H64" s="754">
        <f t="shared" si="4"/>
        <v>2370.6896551724135</v>
      </c>
      <c r="I64" s="736">
        <f>'ПРАЙС ЛИСТ ТЕРМО ПРОДУКЦИЯ РУБ'!I65/87</f>
        <v>1896.5517241379309</v>
      </c>
      <c r="J64" s="699">
        <f t="shared" si="0"/>
        <v>1724.1379310344826</v>
      </c>
      <c r="K64" s="707">
        <f t="shared" si="19"/>
        <v>2155.1724137931028</v>
      </c>
      <c r="L64" s="708">
        <f t="shared" si="17"/>
        <v>1724.1379310344826</v>
      </c>
      <c r="M64" s="756">
        <f t="shared" si="17"/>
        <v>1567.3981191222567</v>
      </c>
      <c r="N64" s="733">
        <f t="shared" si="10"/>
        <v>1580.4597701149423</v>
      </c>
      <c r="O64" s="716">
        <f t="shared" si="10"/>
        <v>1264.367816091954</v>
      </c>
      <c r="P64" s="734">
        <f t="shared" si="10"/>
        <v>1149.4252873563216</v>
      </c>
      <c r="Q64" s="757">
        <f t="shared" si="18"/>
        <v>1823.6074270557026</v>
      </c>
      <c r="R64" s="758">
        <f t="shared" si="18"/>
        <v>1458.8859416445623</v>
      </c>
      <c r="S64" s="759">
        <f t="shared" si="18"/>
        <v>1326.259946949602</v>
      </c>
    </row>
    <row r="65" spans="1:19" ht="17" thickBot="1" x14ac:dyDescent="0.25">
      <c r="A65" s="149">
        <f t="shared" si="7"/>
        <v>61</v>
      </c>
      <c r="B65" s="861"/>
      <c r="C65" s="20"/>
      <c r="D65" s="875"/>
      <c r="E65" s="150">
        <v>40</v>
      </c>
      <c r="F65" s="150">
        <v>75</v>
      </c>
      <c r="G65" s="151" t="s">
        <v>8</v>
      </c>
      <c r="H65" s="34">
        <f>I65*1.25</f>
        <v>2212.6436781609195</v>
      </c>
      <c r="I65" s="736">
        <f>'ПРАЙС ЛИСТ ТЕРМО ПРОДУКЦИЯ РУБ'!I66/87</f>
        <v>1770.1149425287356</v>
      </c>
      <c r="J65" s="700">
        <f t="shared" si="0"/>
        <v>1609.1954022988505</v>
      </c>
      <c r="K65" s="40">
        <f t="shared" si="19"/>
        <v>2011.494252873563</v>
      </c>
      <c r="L65" s="705">
        <f t="shared" si="17"/>
        <v>1609.1954022988505</v>
      </c>
      <c r="M65" s="714">
        <f t="shared" si="17"/>
        <v>1462.9049111807731</v>
      </c>
      <c r="N65" s="760">
        <f t="shared" si="10"/>
        <v>1475.0957854406131</v>
      </c>
      <c r="O65" s="717">
        <f t="shared" si="10"/>
        <v>1180.0766283524904</v>
      </c>
      <c r="P65" s="718">
        <f t="shared" si="10"/>
        <v>1072.7969348659003</v>
      </c>
      <c r="Q65" s="48">
        <f t="shared" si="18"/>
        <v>1702.0335985853226</v>
      </c>
      <c r="R65" s="739">
        <f t="shared" si="18"/>
        <v>1361.626878868258</v>
      </c>
      <c r="S65" s="740">
        <f t="shared" si="18"/>
        <v>1237.8426171529618</v>
      </c>
    </row>
    <row r="66" spans="1:19" ht="17" thickBot="1" x14ac:dyDescent="0.25">
      <c r="A66" s="149">
        <f t="shared" si="7"/>
        <v>62</v>
      </c>
      <c r="B66" s="861"/>
      <c r="C66" s="153"/>
      <c r="D66" s="875"/>
      <c r="E66" s="154">
        <v>40</v>
      </c>
      <c r="F66" s="154">
        <v>80</v>
      </c>
      <c r="G66" s="155" t="s">
        <v>8</v>
      </c>
      <c r="H66" s="38">
        <f t="shared" si="4"/>
        <v>2212.6436781609195</v>
      </c>
      <c r="I66" s="736">
        <f>'ПРАЙС ЛИСТ ТЕРМО ПРОДУКЦИЯ РУБ'!I67/87</f>
        <v>1770.1149425287356</v>
      </c>
      <c r="J66" s="701">
        <f t="shared" si="0"/>
        <v>1609.1954022988505</v>
      </c>
      <c r="K66" s="710">
        <f t="shared" si="19"/>
        <v>2011.494252873563</v>
      </c>
      <c r="L66" s="711">
        <f t="shared" si="17"/>
        <v>1609.1954022988505</v>
      </c>
      <c r="M66" s="742">
        <f t="shared" si="17"/>
        <v>1462.9049111807731</v>
      </c>
      <c r="N66" s="719">
        <f t="shared" si="10"/>
        <v>1475.0957854406131</v>
      </c>
      <c r="O66" s="666">
        <f t="shared" si="10"/>
        <v>1180.0766283524904</v>
      </c>
      <c r="P66" s="680">
        <f t="shared" si="10"/>
        <v>1072.7969348659003</v>
      </c>
      <c r="Q66" s="761">
        <f t="shared" si="18"/>
        <v>1702.0335985853226</v>
      </c>
      <c r="R66" s="747">
        <f t="shared" si="18"/>
        <v>1361.626878868258</v>
      </c>
      <c r="S66" s="748">
        <f t="shared" si="18"/>
        <v>1237.8426171529618</v>
      </c>
    </row>
    <row r="67" spans="1:19" ht="17" thickBot="1" x14ac:dyDescent="0.25">
      <c r="A67" s="149">
        <f t="shared" si="7"/>
        <v>63</v>
      </c>
      <c r="B67" s="861"/>
      <c r="C67" s="153"/>
      <c r="D67" s="875"/>
      <c r="E67" s="154">
        <v>40</v>
      </c>
      <c r="F67" s="154">
        <v>90</v>
      </c>
      <c r="G67" s="155" t="s">
        <v>8</v>
      </c>
      <c r="H67" s="38">
        <f t="shared" si="4"/>
        <v>2212.6436781609195</v>
      </c>
      <c r="I67" s="736">
        <f>'ПРАЙС ЛИСТ ТЕРМО ПРОДУКЦИЯ РУБ'!I68/87</f>
        <v>1770.1149425287356</v>
      </c>
      <c r="J67" s="701">
        <f t="shared" si="0"/>
        <v>1609.1954022988505</v>
      </c>
      <c r="K67" s="710">
        <f t="shared" si="19"/>
        <v>2011.494252873563</v>
      </c>
      <c r="L67" s="711">
        <f t="shared" si="17"/>
        <v>1609.1954022988505</v>
      </c>
      <c r="M67" s="742">
        <f t="shared" si="17"/>
        <v>1462.9049111807731</v>
      </c>
      <c r="N67" s="719">
        <f t="shared" si="10"/>
        <v>1475.0957854406131</v>
      </c>
      <c r="O67" s="666">
        <f t="shared" si="10"/>
        <v>1180.0766283524904</v>
      </c>
      <c r="P67" s="680">
        <f t="shared" si="10"/>
        <v>1072.7969348659003</v>
      </c>
      <c r="Q67" s="761">
        <f t="shared" si="18"/>
        <v>1702.0335985853226</v>
      </c>
      <c r="R67" s="747">
        <f t="shared" si="18"/>
        <v>1361.626878868258</v>
      </c>
      <c r="S67" s="748">
        <f t="shared" si="18"/>
        <v>1237.8426171529618</v>
      </c>
    </row>
    <row r="68" spans="1:19" ht="17" thickBot="1" x14ac:dyDescent="0.25">
      <c r="A68" s="149">
        <f t="shared" si="7"/>
        <v>64</v>
      </c>
      <c r="B68" s="861"/>
      <c r="C68" s="153"/>
      <c r="D68" s="875"/>
      <c r="E68" s="154">
        <v>40</v>
      </c>
      <c r="F68" s="154">
        <f>F67+10</f>
        <v>100</v>
      </c>
      <c r="G68" s="155" t="s">
        <v>8</v>
      </c>
      <c r="H68" s="38">
        <f t="shared" si="4"/>
        <v>2284.4827586206893</v>
      </c>
      <c r="I68" s="736">
        <f>'ПРАЙС ЛИСТ ТЕРМО ПРОДУКЦИЯ РУБ'!I69/87</f>
        <v>1827.5862068965516</v>
      </c>
      <c r="J68" s="701">
        <f t="shared" si="0"/>
        <v>1661.4420062695922</v>
      </c>
      <c r="K68" s="710">
        <f t="shared" si="19"/>
        <v>2076.8025078369901</v>
      </c>
      <c r="L68" s="711">
        <f t="shared" si="17"/>
        <v>1661.4420062695922</v>
      </c>
      <c r="M68" s="742">
        <f t="shared" si="17"/>
        <v>1510.4018238814474</v>
      </c>
      <c r="N68" s="719">
        <f t="shared" si="10"/>
        <v>1522.9885057471263</v>
      </c>
      <c r="O68" s="666">
        <f t="shared" si="10"/>
        <v>1218.3908045977012</v>
      </c>
      <c r="P68" s="680">
        <f t="shared" si="10"/>
        <v>1107.6280041797281</v>
      </c>
      <c r="Q68" s="761">
        <f t="shared" si="18"/>
        <v>1757.2944297082224</v>
      </c>
      <c r="R68" s="747">
        <f t="shared" si="18"/>
        <v>1405.8355437665782</v>
      </c>
      <c r="S68" s="748">
        <f t="shared" si="18"/>
        <v>1278.0323125150708</v>
      </c>
    </row>
    <row r="69" spans="1:19" ht="17" thickBot="1" x14ac:dyDescent="0.25">
      <c r="A69" s="149">
        <f t="shared" si="7"/>
        <v>65</v>
      </c>
      <c r="B69" s="861"/>
      <c r="C69" s="153"/>
      <c r="D69" s="875"/>
      <c r="E69" s="154">
        <v>40</v>
      </c>
      <c r="F69" s="154">
        <f t="shared" ref="F69:F73" si="22">F68+10</f>
        <v>110</v>
      </c>
      <c r="G69" s="155" t="s">
        <v>8</v>
      </c>
      <c r="H69" s="38">
        <f t="shared" si="4"/>
        <v>2284.4827586206893</v>
      </c>
      <c r="I69" s="736">
        <f>'ПРАЙС ЛИСТ ТЕРМО ПРОДУКЦИЯ РУБ'!I70/87</f>
        <v>1827.5862068965516</v>
      </c>
      <c r="J69" s="701">
        <f t="shared" ref="J69:J132" si="23">I69/1.1</f>
        <v>1661.4420062695922</v>
      </c>
      <c r="K69" s="710">
        <f t="shared" si="19"/>
        <v>2076.8025078369901</v>
      </c>
      <c r="L69" s="711">
        <f t="shared" si="17"/>
        <v>1661.4420062695922</v>
      </c>
      <c r="M69" s="742">
        <f t="shared" si="17"/>
        <v>1510.4018238814474</v>
      </c>
      <c r="N69" s="719">
        <f t="shared" si="10"/>
        <v>1522.9885057471263</v>
      </c>
      <c r="O69" s="666">
        <f t="shared" si="10"/>
        <v>1218.3908045977012</v>
      </c>
      <c r="P69" s="680">
        <f t="shared" si="10"/>
        <v>1107.6280041797281</v>
      </c>
      <c r="Q69" s="761">
        <f t="shared" si="18"/>
        <v>1757.2944297082224</v>
      </c>
      <c r="R69" s="747">
        <f t="shared" si="18"/>
        <v>1405.8355437665782</v>
      </c>
      <c r="S69" s="748">
        <f t="shared" si="18"/>
        <v>1278.0323125150708</v>
      </c>
    </row>
    <row r="70" spans="1:19" ht="17" thickBot="1" x14ac:dyDescent="0.25">
      <c r="A70" s="149">
        <f t="shared" si="7"/>
        <v>66</v>
      </c>
      <c r="B70" s="861"/>
      <c r="C70" s="10"/>
      <c r="D70" s="875"/>
      <c r="E70" s="172">
        <v>40</v>
      </c>
      <c r="F70" s="172">
        <f t="shared" si="22"/>
        <v>120</v>
      </c>
      <c r="G70" s="173" t="s">
        <v>8</v>
      </c>
      <c r="H70" s="749">
        <f t="shared" ref="H70" si="24">I70*1.25</f>
        <v>2356.32183908046</v>
      </c>
      <c r="I70" s="736">
        <f>'ПРАЙС ЛИСТ ТЕРМО ПРОДУКЦИЯ РУБ'!I71/87</f>
        <v>1885.0574712643679</v>
      </c>
      <c r="J70" s="697">
        <f t="shared" si="23"/>
        <v>1713.6886102403344</v>
      </c>
      <c r="K70" s="702">
        <f t="shared" si="19"/>
        <v>2142.1107628004179</v>
      </c>
      <c r="L70" s="703">
        <f t="shared" si="17"/>
        <v>1713.6886102403344</v>
      </c>
      <c r="M70" s="713">
        <f t="shared" si="17"/>
        <v>1557.898736582122</v>
      </c>
      <c r="N70" s="720">
        <f t="shared" si="10"/>
        <v>1570.8812260536399</v>
      </c>
      <c r="O70" s="721">
        <f t="shared" si="10"/>
        <v>1256.7049808429119</v>
      </c>
      <c r="P70" s="722">
        <f t="shared" si="10"/>
        <v>1142.4590734935562</v>
      </c>
      <c r="Q70" s="762">
        <f t="shared" si="18"/>
        <v>1812.555260831123</v>
      </c>
      <c r="R70" s="752">
        <f t="shared" si="18"/>
        <v>1450.0442086648984</v>
      </c>
      <c r="S70" s="753">
        <f t="shared" si="18"/>
        <v>1318.2220078771802</v>
      </c>
    </row>
    <row r="71" spans="1:19" ht="17" thickBot="1" x14ac:dyDescent="0.25">
      <c r="A71" s="149">
        <f t="shared" ref="A71:A134" si="25">A70+1</f>
        <v>67</v>
      </c>
      <c r="B71" s="861"/>
      <c r="C71" s="12"/>
      <c r="D71" s="875"/>
      <c r="E71" s="147">
        <v>40</v>
      </c>
      <c r="F71" s="147">
        <f t="shared" si="22"/>
        <v>130</v>
      </c>
      <c r="G71" s="148" t="s">
        <v>8</v>
      </c>
      <c r="H71" s="38">
        <f>I71*1.25</f>
        <v>2356.32183908046</v>
      </c>
      <c r="I71" s="736">
        <f>'ПРАЙС ЛИСТ ТЕРМО ПРОДУКЦИЯ РУБ'!I72/87</f>
        <v>1885.0574712643679</v>
      </c>
      <c r="J71" s="661">
        <f t="shared" si="23"/>
        <v>1713.6886102403344</v>
      </c>
      <c r="K71" s="662">
        <f t="shared" si="19"/>
        <v>2142.1107628004179</v>
      </c>
      <c r="L71" s="663">
        <f t="shared" si="17"/>
        <v>1713.6886102403344</v>
      </c>
      <c r="M71" s="664">
        <f t="shared" si="17"/>
        <v>1557.898736582122</v>
      </c>
      <c r="N71" s="719">
        <f t="shared" si="10"/>
        <v>1570.8812260536399</v>
      </c>
      <c r="O71" s="666">
        <f t="shared" si="10"/>
        <v>1256.7049808429119</v>
      </c>
      <c r="P71" s="680">
        <f t="shared" si="10"/>
        <v>1142.4590734935562</v>
      </c>
      <c r="Q71" s="667">
        <f t="shared" si="18"/>
        <v>1812.555260831123</v>
      </c>
      <c r="R71" s="668">
        <f t="shared" si="18"/>
        <v>1450.0442086648984</v>
      </c>
      <c r="S71" s="669">
        <f t="shared" si="18"/>
        <v>1318.2220078771802</v>
      </c>
    </row>
    <row r="72" spans="1:19" ht="17" thickBot="1" x14ac:dyDescent="0.25">
      <c r="A72" s="149">
        <f t="shared" si="25"/>
        <v>68</v>
      </c>
      <c r="B72" s="861"/>
      <c r="C72" s="153"/>
      <c r="D72" s="875"/>
      <c r="E72" s="154">
        <v>40</v>
      </c>
      <c r="F72" s="154">
        <f t="shared" si="22"/>
        <v>140</v>
      </c>
      <c r="G72" s="155" t="s">
        <v>8</v>
      </c>
      <c r="H72" s="38">
        <f t="shared" ref="H72:H76" si="26">I72*1.25</f>
        <v>2356.32183908046</v>
      </c>
      <c r="I72" s="736">
        <f>'ПРАЙС ЛИСТ ТЕРМО ПРОДУКЦИЯ РУБ'!I73/87</f>
        <v>1885.0574712643679</v>
      </c>
      <c r="J72" s="158">
        <f t="shared" si="23"/>
        <v>1713.6886102403344</v>
      </c>
      <c r="K72" s="159">
        <f t="shared" si="19"/>
        <v>2142.1107628004179</v>
      </c>
      <c r="L72" s="160">
        <f t="shared" si="17"/>
        <v>1713.6886102403344</v>
      </c>
      <c r="M72" s="715">
        <f t="shared" si="17"/>
        <v>1557.898736582122</v>
      </c>
      <c r="N72" s="719">
        <f t="shared" si="10"/>
        <v>1570.8812260536399</v>
      </c>
      <c r="O72" s="666">
        <f t="shared" si="10"/>
        <v>1256.7049808429119</v>
      </c>
      <c r="P72" s="680">
        <f t="shared" si="10"/>
        <v>1142.4590734935562</v>
      </c>
      <c r="Q72" s="161">
        <f t="shared" si="18"/>
        <v>1812.555260831123</v>
      </c>
      <c r="R72" s="162">
        <f t="shared" si="18"/>
        <v>1450.0442086648984</v>
      </c>
      <c r="S72" s="163">
        <f t="shared" si="18"/>
        <v>1318.2220078771802</v>
      </c>
    </row>
    <row r="73" spans="1:19" ht="17" thickBot="1" x14ac:dyDescent="0.25">
      <c r="A73" s="149">
        <f t="shared" si="25"/>
        <v>69</v>
      </c>
      <c r="B73" s="861"/>
      <c r="C73" s="153"/>
      <c r="D73" s="875"/>
      <c r="E73" s="154">
        <v>40</v>
      </c>
      <c r="F73" s="154">
        <f t="shared" si="22"/>
        <v>150</v>
      </c>
      <c r="G73" s="155" t="s">
        <v>8</v>
      </c>
      <c r="H73" s="38">
        <f t="shared" si="26"/>
        <v>2356.32183908046</v>
      </c>
      <c r="I73" s="736">
        <f>'ПРАЙС ЛИСТ ТЕРМО ПРОДУКЦИЯ РУБ'!I74/87</f>
        <v>1885.0574712643679</v>
      </c>
      <c r="J73" s="158">
        <f t="shared" si="23"/>
        <v>1713.6886102403344</v>
      </c>
      <c r="K73" s="159">
        <f t="shared" si="19"/>
        <v>2142.1107628004179</v>
      </c>
      <c r="L73" s="160">
        <f t="shared" si="17"/>
        <v>1713.6886102403344</v>
      </c>
      <c r="M73" s="715">
        <f t="shared" si="17"/>
        <v>1557.898736582122</v>
      </c>
      <c r="N73" s="719">
        <f t="shared" si="10"/>
        <v>1570.8812260536399</v>
      </c>
      <c r="O73" s="666">
        <f t="shared" si="10"/>
        <v>1256.7049808429119</v>
      </c>
      <c r="P73" s="680">
        <f t="shared" si="10"/>
        <v>1142.4590734935562</v>
      </c>
      <c r="Q73" s="161">
        <f t="shared" si="18"/>
        <v>1812.555260831123</v>
      </c>
      <c r="R73" s="162">
        <f t="shared" si="18"/>
        <v>1450.0442086648984</v>
      </c>
      <c r="S73" s="163">
        <f t="shared" si="18"/>
        <v>1318.2220078771802</v>
      </c>
    </row>
    <row r="74" spans="1:19" ht="17" thickBot="1" x14ac:dyDescent="0.25">
      <c r="A74" s="149">
        <f t="shared" si="25"/>
        <v>70</v>
      </c>
      <c r="B74" s="861"/>
      <c r="C74" s="153"/>
      <c r="D74" s="875"/>
      <c r="E74" s="154">
        <v>40</v>
      </c>
      <c r="F74" s="154">
        <f>F73+10</f>
        <v>160</v>
      </c>
      <c r="G74" s="155" t="s">
        <v>8</v>
      </c>
      <c r="H74" s="38">
        <f t="shared" si="26"/>
        <v>2356.32183908046</v>
      </c>
      <c r="I74" s="736">
        <f>'ПРАЙС ЛИСТ ТЕРМО ПРОДУКЦИЯ РУБ'!I75/87</f>
        <v>1885.0574712643679</v>
      </c>
      <c r="J74" s="158">
        <f t="shared" si="23"/>
        <v>1713.6886102403344</v>
      </c>
      <c r="K74" s="159">
        <f t="shared" si="19"/>
        <v>2142.1107628004179</v>
      </c>
      <c r="L74" s="160">
        <f t="shared" si="17"/>
        <v>1713.6886102403344</v>
      </c>
      <c r="M74" s="715">
        <f t="shared" si="17"/>
        <v>1557.898736582122</v>
      </c>
      <c r="N74" s="719">
        <f t="shared" si="10"/>
        <v>1570.8812260536399</v>
      </c>
      <c r="O74" s="666">
        <f t="shared" si="10"/>
        <v>1256.7049808429119</v>
      </c>
      <c r="P74" s="680">
        <f t="shared" si="10"/>
        <v>1142.4590734935562</v>
      </c>
      <c r="Q74" s="161">
        <f t="shared" si="18"/>
        <v>1812.555260831123</v>
      </c>
      <c r="R74" s="162">
        <f t="shared" si="18"/>
        <v>1450.0442086648984</v>
      </c>
      <c r="S74" s="163">
        <f t="shared" si="18"/>
        <v>1318.2220078771802</v>
      </c>
    </row>
    <row r="75" spans="1:19" ht="17" thickBot="1" x14ac:dyDescent="0.25">
      <c r="A75" s="149">
        <f t="shared" si="25"/>
        <v>71</v>
      </c>
      <c r="B75" s="861"/>
      <c r="C75" s="153"/>
      <c r="D75" s="875"/>
      <c r="E75" s="154">
        <v>40</v>
      </c>
      <c r="F75" s="154">
        <f t="shared" ref="F75" si="27">F74+10</f>
        <v>170</v>
      </c>
      <c r="G75" s="155" t="s">
        <v>8</v>
      </c>
      <c r="H75" s="38">
        <f t="shared" si="26"/>
        <v>2428.1609195402298</v>
      </c>
      <c r="I75" s="736">
        <f>'ПРАЙС ЛИСТ ТЕРМО ПРОДУКЦИЯ РУБ'!I76/87</f>
        <v>1942.528735632184</v>
      </c>
      <c r="J75" s="158">
        <f t="shared" si="23"/>
        <v>1765.9352142110761</v>
      </c>
      <c r="K75" s="159">
        <f t="shared" si="19"/>
        <v>2207.4190177638452</v>
      </c>
      <c r="L75" s="160">
        <f t="shared" si="17"/>
        <v>1765.9352142110761</v>
      </c>
      <c r="M75" s="715">
        <f t="shared" si="17"/>
        <v>1605.3956492827963</v>
      </c>
      <c r="N75" s="719">
        <f t="shared" si="10"/>
        <v>1618.7739463601531</v>
      </c>
      <c r="O75" s="666">
        <f t="shared" si="10"/>
        <v>1295.0191570881227</v>
      </c>
      <c r="P75" s="680">
        <f t="shared" si="10"/>
        <v>1177.290142807384</v>
      </c>
      <c r="Q75" s="161">
        <f t="shared" si="18"/>
        <v>1867.8160919540228</v>
      </c>
      <c r="R75" s="162">
        <f t="shared" si="18"/>
        <v>1494.2528735632184</v>
      </c>
      <c r="S75" s="163">
        <f t="shared" si="18"/>
        <v>1358.4117032392892</v>
      </c>
    </row>
    <row r="76" spans="1:19" ht="17" thickBot="1" x14ac:dyDescent="0.25">
      <c r="A76" s="176">
        <f t="shared" si="25"/>
        <v>72</v>
      </c>
      <c r="B76" s="862"/>
      <c r="C76" s="10"/>
      <c r="D76" s="876"/>
      <c r="E76" s="172">
        <v>40</v>
      </c>
      <c r="F76" s="172">
        <f>F75+10</f>
        <v>180</v>
      </c>
      <c r="G76" s="173" t="s">
        <v>8</v>
      </c>
      <c r="H76" s="754">
        <f t="shared" si="26"/>
        <v>2428.1609195402298</v>
      </c>
      <c r="I76" s="736">
        <f>'ПРАЙС ЛИСТ ТЕРМО ПРОДУКЦИЯ РУБ'!I77/87</f>
        <v>1942.528735632184</v>
      </c>
      <c r="J76" s="699">
        <f t="shared" si="23"/>
        <v>1765.9352142110761</v>
      </c>
      <c r="K76" s="707">
        <f t="shared" si="19"/>
        <v>2207.4190177638452</v>
      </c>
      <c r="L76" s="708">
        <f t="shared" si="17"/>
        <v>1765.9352142110761</v>
      </c>
      <c r="M76" s="756">
        <f t="shared" si="17"/>
        <v>1605.3956492827963</v>
      </c>
      <c r="N76" s="733">
        <f t="shared" si="10"/>
        <v>1618.7739463601531</v>
      </c>
      <c r="O76" s="716">
        <f t="shared" si="10"/>
        <v>1295.0191570881227</v>
      </c>
      <c r="P76" s="734">
        <f t="shared" si="10"/>
        <v>1177.290142807384</v>
      </c>
      <c r="Q76" s="757">
        <f t="shared" si="18"/>
        <v>1867.8160919540228</v>
      </c>
      <c r="R76" s="758">
        <f t="shared" si="18"/>
        <v>1494.2528735632184</v>
      </c>
      <c r="S76" s="759">
        <f t="shared" si="18"/>
        <v>1358.4117032392892</v>
      </c>
    </row>
    <row r="77" spans="1:19" ht="17" thickBot="1" x14ac:dyDescent="0.25">
      <c r="A77" s="177">
        <f t="shared" si="25"/>
        <v>73</v>
      </c>
      <c r="B77" s="872" t="s">
        <v>15</v>
      </c>
      <c r="C77" s="31"/>
      <c r="D77" s="877"/>
      <c r="E77" s="32">
        <v>20</v>
      </c>
      <c r="F77" s="32">
        <v>75</v>
      </c>
      <c r="G77" s="33" t="s">
        <v>8</v>
      </c>
      <c r="H77" s="34">
        <f>I77*1.25</f>
        <v>2873.5632183908046</v>
      </c>
      <c r="I77" s="736">
        <f>'ПРАЙС ЛИСТ ТЕРМО ПРОДУКЦИЯ РУБ'!I78/87</f>
        <v>2298.8505747126437</v>
      </c>
      <c r="J77" s="700">
        <f t="shared" si="23"/>
        <v>2089.8641588296759</v>
      </c>
      <c r="K77" s="40">
        <f>H77/1.1</f>
        <v>2612.3301985370949</v>
      </c>
      <c r="L77" s="705">
        <f t="shared" si="17"/>
        <v>2089.8641588296759</v>
      </c>
      <c r="M77" s="714">
        <f t="shared" si="17"/>
        <v>1899.8765080269779</v>
      </c>
      <c r="N77" s="760">
        <f t="shared" si="10"/>
        <v>1915.7088122605364</v>
      </c>
      <c r="O77" s="717">
        <f t="shared" si="10"/>
        <v>1532.5670498084291</v>
      </c>
      <c r="P77" s="718">
        <f t="shared" si="10"/>
        <v>1393.2427725531172</v>
      </c>
      <c r="Q77" s="48">
        <f t="shared" ref="Q77:S100" si="28">H77/1.3</f>
        <v>2210.4332449160033</v>
      </c>
      <c r="R77" s="739">
        <f t="shared" si="28"/>
        <v>1768.3465959328028</v>
      </c>
      <c r="S77" s="740">
        <f t="shared" si="28"/>
        <v>1607.5878144843662</v>
      </c>
    </row>
    <row r="78" spans="1:19" ht="17" thickBot="1" x14ac:dyDescent="0.25">
      <c r="A78" s="149">
        <f t="shared" si="25"/>
        <v>74</v>
      </c>
      <c r="B78" s="873"/>
      <c r="C78" s="153"/>
      <c r="D78" s="875"/>
      <c r="E78" s="154">
        <v>20</v>
      </c>
      <c r="F78" s="154">
        <v>80</v>
      </c>
      <c r="G78" s="155" t="s">
        <v>8</v>
      </c>
      <c r="H78" s="38">
        <f t="shared" ref="H78:H82" si="29">I78*1.25</f>
        <v>2873.5632183908046</v>
      </c>
      <c r="I78" s="736">
        <f>'ПРАЙС ЛИСТ ТЕРМО ПРОДУКЦИЯ РУБ'!I79/87</f>
        <v>2298.8505747126437</v>
      </c>
      <c r="J78" s="701">
        <f t="shared" si="23"/>
        <v>2089.8641588296759</v>
      </c>
      <c r="K78" s="710">
        <f t="shared" ref="K78:M100" si="30">H78/1.1</f>
        <v>2612.3301985370949</v>
      </c>
      <c r="L78" s="711">
        <f t="shared" si="30"/>
        <v>2089.8641588296759</v>
      </c>
      <c r="M78" s="742">
        <f t="shared" si="30"/>
        <v>1899.8765080269779</v>
      </c>
      <c r="N78" s="719">
        <f t="shared" si="10"/>
        <v>1915.7088122605364</v>
      </c>
      <c r="O78" s="666">
        <f t="shared" si="10"/>
        <v>1532.5670498084291</v>
      </c>
      <c r="P78" s="680">
        <f t="shared" si="10"/>
        <v>1393.2427725531172</v>
      </c>
      <c r="Q78" s="761">
        <f t="shared" si="28"/>
        <v>2210.4332449160033</v>
      </c>
      <c r="R78" s="747">
        <f t="shared" si="28"/>
        <v>1768.3465959328028</v>
      </c>
      <c r="S78" s="748">
        <f t="shared" si="28"/>
        <v>1607.5878144843662</v>
      </c>
    </row>
    <row r="79" spans="1:19" ht="17" thickBot="1" x14ac:dyDescent="0.25">
      <c r="A79" s="149">
        <f t="shared" si="25"/>
        <v>75</v>
      </c>
      <c r="B79" s="873"/>
      <c r="C79" s="153"/>
      <c r="D79" s="875"/>
      <c r="E79" s="154">
        <v>20</v>
      </c>
      <c r="F79" s="154">
        <v>90</v>
      </c>
      <c r="G79" s="155" t="s">
        <v>8</v>
      </c>
      <c r="H79" s="38">
        <f t="shared" si="29"/>
        <v>2873.5632183908046</v>
      </c>
      <c r="I79" s="736">
        <f>'ПРАЙС ЛИСТ ТЕРМО ПРОДУКЦИЯ РУБ'!I80/87</f>
        <v>2298.8505747126437</v>
      </c>
      <c r="J79" s="701">
        <f t="shared" si="23"/>
        <v>2089.8641588296759</v>
      </c>
      <c r="K79" s="710">
        <f t="shared" si="30"/>
        <v>2612.3301985370949</v>
      </c>
      <c r="L79" s="711">
        <f t="shared" si="30"/>
        <v>2089.8641588296759</v>
      </c>
      <c r="M79" s="742">
        <f t="shared" si="30"/>
        <v>1899.8765080269779</v>
      </c>
      <c r="N79" s="719">
        <f t="shared" si="10"/>
        <v>1915.7088122605364</v>
      </c>
      <c r="O79" s="666">
        <f t="shared" si="10"/>
        <v>1532.5670498084291</v>
      </c>
      <c r="P79" s="680">
        <f t="shared" si="10"/>
        <v>1393.2427725531172</v>
      </c>
      <c r="Q79" s="761">
        <f t="shared" si="28"/>
        <v>2210.4332449160033</v>
      </c>
      <c r="R79" s="747">
        <f t="shared" si="28"/>
        <v>1768.3465959328028</v>
      </c>
      <c r="S79" s="748">
        <f t="shared" si="28"/>
        <v>1607.5878144843662</v>
      </c>
    </row>
    <row r="80" spans="1:19" ht="17" thickBot="1" x14ac:dyDescent="0.25">
      <c r="A80" s="149">
        <f t="shared" si="25"/>
        <v>76</v>
      </c>
      <c r="B80" s="873"/>
      <c r="C80" s="153"/>
      <c r="D80" s="875"/>
      <c r="E80" s="154">
        <v>20</v>
      </c>
      <c r="F80" s="154">
        <f>F79+10</f>
        <v>100</v>
      </c>
      <c r="G80" s="155" t="s">
        <v>8</v>
      </c>
      <c r="H80" s="38">
        <f t="shared" si="29"/>
        <v>3160.9195402298847</v>
      </c>
      <c r="I80" s="736">
        <f>'ПРАЙС ЛИСТ ТЕРМО ПРОДУКЦИЯ РУБ'!I81/87</f>
        <v>2528.7356321839079</v>
      </c>
      <c r="J80" s="701">
        <f t="shared" si="23"/>
        <v>2298.8505747126433</v>
      </c>
      <c r="K80" s="710">
        <f t="shared" si="30"/>
        <v>2873.5632183908042</v>
      </c>
      <c r="L80" s="711">
        <f t="shared" si="30"/>
        <v>2298.8505747126433</v>
      </c>
      <c r="M80" s="742">
        <f t="shared" si="30"/>
        <v>2089.8641588296755</v>
      </c>
      <c r="N80" s="719">
        <f t="shared" si="10"/>
        <v>2107.2796934865896</v>
      </c>
      <c r="O80" s="666">
        <f t="shared" si="10"/>
        <v>1685.823754789272</v>
      </c>
      <c r="P80" s="680">
        <f t="shared" si="10"/>
        <v>1532.5670498084289</v>
      </c>
      <c r="Q80" s="761">
        <f t="shared" si="28"/>
        <v>2431.4765694076036</v>
      </c>
      <c r="R80" s="747">
        <f t="shared" si="28"/>
        <v>1945.1812555260829</v>
      </c>
      <c r="S80" s="748">
        <f t="shared" si="28"/>
        <v>1768.3465959328025</v>
      </c>
    </row>
    <row r="81" spans="1:19" ht="17" thickBot="1" x14ac:dyDescent="0.25">
      <c r="A81" s="149">
        <f t="shared" si="25"/>
        <v>77</v>
      </c>
      <c r="B81" s="873"/>
      <c r="C81" s="153"/>
      <c r="D81" s="875"/>
      <c r="E81" s="154">
        <v>20</v>
      </c>
      <c r="F81" s="154">
        <f t="shared" ref="F81:F85" si="31">F80+10</f>
        <v>110</v>
      </c>
      <c r="G81" s="155" t="s">
        <v>8</v>
      </c>
      <c r="H81" s="38">
        <f t="shared" si="29"/>
        <v>3160.9195402298847</v>
      </c>
      <c r="I81" s="736">
        <f>'ПРАЙС ЛИСТ ТЕРМО ПРОДУКЦИЯ РУБ'!I82/87</f>
        <v>2528.7356321839079</v>
      </c>
      <c r="J81" s="701">
        <f t="shared" si="23"/>
        <v>2298.8505747126433</v>
      </c>
      <c r="K81" s="710">
        <f t="shared" si="30"/>
        <v>2873.5632183908042</v>
      </c>
      <c r="L81" s="711">
        <f t="shared" si="30"/>
        <v>2298.8505747126433</v>
      </c>
      <c r="M81" s="742">
        <f t="shared" si="30"/>
        <v>2089.8641588296755</v>
      </c>
      <c r="N81" s="719">
        <f t="shared" si="10"/>
        <v>2107.2796934865896</v>
      </c>
      <c r="O81" s="666">
        <f t="shared" si="10"/>
        <v>1685.823754789272</v>
      </c>
      <c r="P81" s="680">
        <f t="shared" si="10"/>
        <v>1532.5670498084289</v>
      </c>
      <c r="Q81" s="761">
        <f t="shared" si="28"/>
        <v>2431.4765694076036</v>
      </c>
      <c r="R81" s="747">
        <f t="shared" si="28"/>
        <v>1945.1812555260829</v>
      </c>
      <c r="S81" s="748">
        <f t="shared" si="28"/>
        <v>1768.3465959328025</v>
      </c>
    </row>
    <row r="82" spans="1:19" ht="17" thickBot="1" x14ac:dyDescent="0.25">
      <c r="A82" s="149">
        <f t="shared" si="25"/>
        <v>78</v>
      </c>
      <c r="B82" s="873"/>
      <c r="C82" s="164"/>
      <c r="D82" s="875"/>
      <c r="E82" s="165">
        <v>20</v>
      </c>
      <c r="F82" s="165">
        <f t="shared" si="31"/>
        <v>120</v>
      </c>
      <c r="G82" s="166" t="s">
        <v>8</v>
      </c>
      <c r="H82" s="749">
        <f t="shared" si="29"/>
        <v>3160.9195402298847</v>
      </c>
      <c r="I82" s="736">
        <f>'ПРАЙС ЛИСТ ТЕРМО ПРОДУКЦИЯ РУБ'!I83/87</f>
        <v>2528.7356321839079</v>
      </c>
      <c r="J82" s="697">
        <f t="shared" si="23"/>
        <v>2298.8505747126433</v>
      </c>
      <c r="K82" s="702">
        <f t="shared" si="30"/>
        <v>2873.5632183908042</v>
      </c>
      <c r="L82" s="703">
        <f t="shared" si="30"/>
        <v>2298.8505747126433</v>
      </c>
      <c r="M82" s="713">
        <f t="shared" si="30"/>
        <v>2089.8641588296755</v>
      </c>
      <c r="N82" s="720">
        <f t="shared" si="10"/>
        <v>2107.2796934865896</v>
      </c>
      <c r="O82" s="721">
        <f t="shared" si="10"/>
        <v>1685.823754789272</v>
      </c>
      <c r="P82" s="722">
        <f t="shared" si="10"/>
        <v>1532.5670498084289</v>
      </c>
      <c r="Q82" s="762">
        <f t="shared" si="28"/>
        <v>2431.4765694076036</v>
      </c>
      <c r="R82" s="752">
        <f t="shared" si="28"/>
        <v>1945.1812555260829</v>
      </c>
      <c r="S82" s="753">
        <f t="shared" si="28"/>
        <v>1768.3465959328025</v>
      </c>
    </row>
    <row r="83" spans="1:19" ht="17" thickBot="1" x14ac:dyDescent="0.25">
      <c r="A83" s="149">
        <f t="shared" si="25"/>
        <v>79</v>
      </c>
      <c r="B83" s="873"/>
      <c r="C83" s="20"/>
      <c r="D83" s="875"/>
      <c r="E83" s="150">
        <v>20</v>
      </c>
      <c r="F83" s="150">
        <f t="shared" si="31"/>
        <v>130</v>
      </c>
      <c r="G83" s="151" t="s">
        <v>8</v>
      </c>
      <c r="H83" s="38">
        <f>I83*1.25</f>
        <v>3304.5977011494251</v>
      </c>
      <c r="I83" s="736">
        <f>'ПРАЙС ЛИСТ ТЕРМО ПРОДУКЦИЯ РУБ'!I84/87</f>
        <v>2643.67816091954</v>
      </c>
      <c r="J83" s="661">
        <f t="shared" si="23"/>
        <v>2403.3437826541272</v>
      </c>
      <c r="K83" s="662">
        <f t="shared" si="30"/>
        <v>3004.1797283176588</v>
      </c>
      <c r="L83" s="663">
        <f t="shared" si="30"/>
        <v>2403.3437826541272</v>
      </c>
      <c r="M83" s="664">
        <f t="shared" si="30"/>
        <v>2184.8579842310246</v>
      </c>
      <c r="N83" s="719">
        <f t="shared" si="10"/>
        <v>2203.0651340996169</v>
      </c>
      <c r="O83" s="666">
        <f t="shared" si="10"/>
        <v>1762.4521072796933</v>
      </c>
      <c r="P83" s="680">
        <f t="shared" si="10"/>
        <v>1602.2291884360848</v>
      </c>
      <c r="Q83" s="667">
        <f t="shared" si="28"/>
        <v>2541.9982316534038</v>
      </c>
      <c r="R83" s="668">
        <f t="shared" si="28"/>
        <v>2033.598585322723</v>
      </c>
      <c r="S83" s="669">
        <f t="shared" si="28"/>
        <v>1848.7259866570207</v>
      </c>
    </row>
    <row r="84" spans="1:19" ht="17" thickBot="1" x14ac:dyDescent="0.25">
      <c r="A84" s="149">
        <f t="shared" si="25"/>
        <v>80</v>
      </c>
      <c r="B84" s="873"/>
      <c r="C84" s="153"/>
      <c r="D84" s="875"/>
      <c r="E84" s="154">
        <v>20</v>
      </c>
      <c r="F84" s="154">
        <f t="shared" si="31"/>
        <v>140</v>
      </c>
      <c r="G84" s="155" t="s">
        <v>8</v>
      </c>
      <c r="H84" s="38">
        <f t="shared" ref="H84:H88" si="32">I84*1.25</f>
        <v>3376.4367816091954</v>
      </c>
      <c r="I84" s="736">
        <f>'ПРАЙС ЛИСТ ТЕРМО ПРОДУКЦИЯ РУБ'!I85/87</f>
        <v>2701.1494252873563</v>
      </c>
      <c r="J84" s="158">
        <f t="shared" si="23"/>
        <v>2455.5903866248691</v>
      </c>
      <c r="K84" s="159">
        <f t="shared" si="30"/>
        <v>3069.4879832810866</v>
      </c>
      <c r="L84" s="160">
        <f t="shared" si="30"/>
        <v>2455.5903866248691</v>
      </c>
      <c r="M84" s="715">
        <f t="shared" si="30"/>
        <v>2232.3548969316989</v>
      </c>
      <c r="N84" s="719">
        <f t="shared" si="10"/>
        <v>2250.9578544061301</v>
      </c>
      <c r="O84" s="666">
        <f t="shared" si="10"/>
        <v>1800.7662835249041</v>
      </c>
      <c r="P84" s="680">
        <f t="shared" si="10"/>
        <v>1637.0602577499128</v>
      </c>
      <c r="Q84" s="161">
        <f t="shared" si="28"/>
        <v>2597.2590627763038</v>
      </c>
      <c r="R84" s="162">
        <f t="shared" si="28"/>
        <v>2077.8072502210434</v>
      </c>
      <c r="S84" s="163">
        <f t="shared" si="28"/>
        <v>1888.9156820191299</v>
      </c>
    </row>
    <row r="85" spans="1:19" ht="17" thickBot="1" x14ac:dyDescent="0.25">
      <c r="A85" s="149">
        <f t="shared" si="25"/>
        <v>81</v>
      </c>
      <c r="B85" s="873"/>
      <c r="C85" s="153"/>
      <c r="D85" s="875"/>
      <c r="E85" s="154">
        <v>20</v>
      </c>
      <c r="F85" s="154">
        <f t="shared" si="31"/>
        <v>150</v>
      </c>
      <c r="G85" s="155" t="s">
        <v>8</v>
      </c>
      <c r="H85" s="38">
        <f t="shared" si="32"/>
        <v>3376.4367816091954</v>
      </c>
      <c r="I85" s="736">
        <f>'ПРАЙС ЛИСТ ТЕРМО ПРОДУКЦИЯ РУБ'!I86/87</f>
        <v>2701.1494252873563</v>
      </c>
      <c r="J85" s="158">
        <f t="shared" si="23"/>
        <v>2455.5903866248691</v>
      </c>
      <c r="K85" s="159">
        <f t="shared" si="30"/>
        <v>3069.4879832810866</v>
      </c>
      <c r="L85" s="160">
        <f t="shared" si="30"/>
        <v>2455.5903866248691</v>
      </c>
      <c r="M85" s="715">
        <f t="shared" si="30"/>
        <v>2232.3548969316989</v>
      </c>
      <c r="N85" s="719">
        <f t="shared" ref="N85:P148" si="33">H85/1.5</f>
        <v>2250.9578544061301</v>
      </c>
      <c r="O85" s="666">
        <f t="shared" si="33"/>
        <v>1800.7662835249041</v>
      </c>
      <c r="P85" s="680">
        <f t="shared" si="33"/>
        <v>1637.0602577499128</v>
      </c>
      <c r="Q85" s="161">
        <f t="shared" si="28"/>
        <v>2597.2590627763038</v>
      </c>
      <c r="R85" s="162">
        <f t="shared" si="28"/>
        <v>2077.8072502210434</v>
      </c>
      <c r="S85" s="163">
        <f t="shared" si="28"/>
        <v>1888.9156820191299</v>
      </c>
    </row>
    <row r="86" spans="1:19" ht="17" thickBot="1" x14ac:dyDescent="0.25">
      <c r="A86" s="149">
        <f t="shared" si="25"/>
        <v>82</v>
      </c>
      <c r="B86" s="873"/>
      <c r="C86" s="153"/>
      <c r="D86" s="875"/>
      <c r="E86" s="154">
        <v>20</v>
      </c>
      <c r="F86" s="154">
        <f>F85+10</f>
        <v>160</v>
      </c>
      <c r="G86" s="155" t="s">
        <v>8</v>
      </c>
      <c r="H86" s="38">
        <f t="shared" si="32"/>
        <v>3376.4367816091954</v>
      </c>
      <c r="I86" s="736">
        <f>'ПРАЙС ЛИСТ ТЕРМО ПРОДУКЦИЯ РУБ'!I87/87</f>
        <v>2701.1494252873563</v>
      </c>
      <c r="J86" s="158">
        <f t="shared" si="23"/>
        <v>2455.5903866248691</v>
      </c>
      <c r="K86" s="159">
        <f t="shared" si="30"/>
        <v>3069.4879832810866</v>
      </c>
      <c r="L86" s="160">
        <f t="shared" si="30"/>
        <v>2455.5903866248691</v>
      </c>
      <c r="M86" s="715">
        <f t="shared" si="30"/>
        <v>2232.3548969316989</v>
      </c>
      <c r="N86" s="719">
        <f t="shared" si="33"/>
        <v>2250.9578544061301</v>
      </c>
      <c r="O86" s="666">
        <f t="shared" si="33"/>
        <v>1800.7662835249041</v>
      </c>
      <c r="P86" s="680">
        <f t="shared" si="33"/>
        <v>1637.0602577499128</v>
      </c>
      <c r="Q86" s="161">
        <f t="shared" si="28"/>
        <v>2597.2590627763038</v>
      </c>
      <c r="R86" s="162">
        <f t="shared" si="28"/>
        <v>2077.8072502210434</v>
      </c>
      <c r="S86" s="163">
        <f t="shared" si="28"/>
        <v>1888.9156820191299</v>
      </c>
    </row>
    <row r="87" spans="1:19" ht="17" thickBot="1" x14ac:dyDescent="0.25">
      <c r="A87" s="149">
        <f t="shared" si="25"/>
        <v>83</v>
      </c>
      <c r="B87" s="873"/>
      <c r="C87" s="153"/>
      <c r="D87" s="875"/>
      <c r="E87" s="154">
        <v>20</v>
      </c>
      <c r="F87" s="154">
        <f t="shared" ref="F87" si="34">F86+10</f>
        <v>170</v>
      </c>
      <c r="G87" s="155" t="s">
        <v>8</v>
      </c>
      <c r="H87" s="38">
        <f t="shared" si="32"/>
        <v>3448.2758620689656</v>
      </c>
      <c r="I87" s="736">
        <f>'ПРАЙС ЛИСТ ТЕРМО ПРОДУКЦИЯ РУБ'!I88/87</f>
        <v>2758.6206896551726</v>
      </c>
      <c r="J87" s="158">
        <f t="shared" si="23"/>
        <v>2507.836990595611</v>
      </c>
      <c r="K87" s="159">
        <f t="shared" si="30"/>
        <v>3134.7962382445139</v>
      </c>
      <c r="L87" s="160">
        <f t="shared" si="30"/>
        <v>2507.836990595611</v>
      </c>
      <c r="M87" s="715">
        <f t="shared" si="30"/>
        <v>2279.8518096323737</v>
      </c>
      <c r="N87" s="719">
        <f t="shared" si="33"/>
        <v>2298.8505747126437</v>
      </c>
      <c r="O87" s="666">
        <f t="shared" si="33"/>
        <v>1839.0804597701151</v>
      </c>
      <c r="P87" s="680">
        <f t="shared" si="33"/>
        <v>1671.8913270637406</v>
      </c>
      <c r="Q87" s="161">
        <f t="shared" si="28"/>
        <v>2652.5198938992044</v>
      </c>
      <c r="R87" s="162">
        <f t="shared" si="28"/>
        <v>2122.0159151193634</v>
      </c>
      <c r="S87" s="163">
        <f t="shared" si="28"/>
        <v>1929.1053773812391</v>
      </c>
    </row>
    <row r="88" spans="1:19" ht="17" thickBot="1" x14ac:dyDescent="0.25">
      <c r="A88" s="149">
        <f t="shared" si="25"/>
        <v>84</v>
      </c>
      <c r="B88" s="873"/>
      <c r="C88" s="164"/>
      <c r="D88" s="875"/>
      <c r="E88" s="165">
        <v>20</v>
      </c>
      <c r="F88" s="165">
        <f>F87+10</f>
        <v>180</v>
      </c>
      <c r="G88" s="166" t="s">
        <v>8</v>
      </c>
      <c r="H88" s="754">
        <f t="shared" si="32"/>
        <v>3448.2758620689656</v>
      </c>
      <c r="I88" s="736">
        <f>'ПРАЙС ЛИСТ ТЕРМО ПРОДУКЦИЯ РУБ'!I89/87</f>
        <v>2758.6206896551726</v>
      </c>
      <c r="J88" s="699">
        <f t="shared" si="23"/>
        <v>2507.836990595611</v>
      </c>
      <c r="K88" s="707">
        <f t="shared" si="30"/>
        <v>3134.7962382445139</v>
      </c>
      <c r="L88" s="708">
        <f t="shared" si="30"/>
        <v>2507.836990595611</v>
      </c>
      <c r="M88" s="756">
        <f t="shared" si="30"/>
        <v>2279.8518096323737</v>
      </c>
      <c r="N88" s="733">
        <f t="shared" si="33"/>
        <v>2298.8505747126437</v>
      </c>
      <c r="O88" s="716">
        <f t="shared" si="33"/>
        <v>1839.0804597701151</v>
      </c>
      <c r="P88" s="734">
        <f t="shared" si="33"/>
        <v>1671.8913270637406</v>
      </c>
      <c r="Q88" s="757">
        <f t="shared" si="28"/>
        <v>2652.5198938992044</v>
      </c>
      <c r="R88" s="758">
        <f t="shared" si="28"/>
        <v>2122.0159151193634</v>
      </c>
      <c r="S88" s="759">
        <f t="shared" si="28"/>
        <v>1929.1053773812391</v>
      </c>
    </row>
    <row r="89" spans="1:19" ht="17" thickBot="1" x14ac:dyDescent="0.25">
      <c r="A89" s="149">
        <f t="shared" si="25"/>
        <v>85</v>
      </c>
      <c r="B89" s="873"/>
      <c r="C89" s="20"/>
      <c r="D89" s="875"/>
      <c r="E89" s="150">
        <v>40</v>
      </c>
      <c r="F89" s="150">
        <v>75</v>
      </c>
      <c r="G89" s="151" t="s">
        <v>8</v>
      </c>
      <c r="H89" s="34">
        <f>I89*1.25</f>
        <v>2931.0344827586209</v>
      </c>
      <c r="I89" s="736">
        <f>'ПРАЙС ЛИСТ ТЕРМО ПРОДУКЦИЯ РУБ'!I90/87</f>
        <v>2344.8275862068967</v>
      </c>
      <c r="J89" s="700">
        <f t="shared" si="23"/>
        <v>2131.6614420062697</v>
      </c>
      <c r="K89" s="40">
        <f t="shared" si="30"/>
        <v>2664.5768025078369</v>
      </c>
      <c r="L89" s="705">
        <f t="shared" si="30"/>
        <v>2131.6614420062697</v>
      </c>
      <c r="M89" s="714">
        <f t="shared" si="30"/>
        <v>1937.8740381875177</v>
      </c>
      <c r="N89" s="760">
        <f t="shared" si="33"/>
        <v>1954.0229885057472</v>
      </c>
      <c r="O89" s="717">
        <f t="shared" si="33"/>
        <v>1563.2183908045979</v>
      </c>
      <c r="P89" s="718">
        <f t="shared" si="33"/>
        <v>1421.1076280041798</v>
      </c>
      <c r="Q89" s="48">
        <f t="shared" si="28"/>
        <v>2254.6419098143238</v>
      </c>
      <c r="R89" s="739">
        <f t="shared" si="28"/>
        <v>1803.713527851459</v>
      </c>
      <c r="S89" s="740">
        <f t="shared" si="28"/>
        <v>1639.7395707740536</v>
      </c>
    </row>
    <row r="90" spans="1:19" ht="17" thickBot="1" x14ac:dyDescent="0.25">
      <c r="A90" s="149">
        <f t="shared" si="25"/>
        <v>86</v>
      </c>
      <c r="B90" s="873"/>
      <c r="C90" s="153"/>
      <c r="D90" s="875"/>
      <c r="E90" s="154">
        <v>40</v>
      </c>
      <c r="F90" s="154">
        <v>80</v>
      </c>
      <c r="G90" s="155" t="s">
        <v>8</v>
      </c>
      <c r="H90" s="38">
        <f t="shared" ref="H90:H94" si="35">I90*1.25</f>
        <v>2931.0344827586209</v>
      </c>
      <c r="I90" s="736">
        <f>'ПРАЙС ЛИСТ ТЕРМО ПРОДУКЦИЯ РУБ'!I91/87</f>
        <v>2344.8275862068967</v>
      </c>
      <c r="J90" s="701">
        <f t="shared" si="23"/>
        <v>2131.6614420062697</v>
      </c>
      <c r="K90" s="710">
        <f t="shared" si="30"/>
        <v>2664.5768025078369</v>
      </c>
      <c r="L90" s="711">
        <f t="shared" si="30"/>
        <v>2131.6614420062697</v>
      </c>
      <c r="M90" s="742">
        <f t="shared" si="30"/>
        <v>1937.8740381875177</v>
      </c>
      <c r="N90" s="719">
        <f t="shared" si="33"/>
        <v>1954.0229885057472</v>
      </c>
      <c r="O90" s="666">
        <f t="shared" si="33"/>
        <v>1563.2183908045979</v>
      </c>
      <c r="P90" s="680">
        <f t="shared" si="33"/>
        <v>1421.1076280041798</v>
      </c>
      <c r="Q90" s="761">
        <f t="shared" si="28"/>
        <v>2254.6419098143238</v>
      </c>
      <c r="R90" s="747">
        <f t="shared" si="28"/>
        <v>1803.713527851459</v>
      </c>
      <c r="S90" s="748">
        <f t="shared" si="28"/>
        <v>1639.7395707740536</v>
      </c>
    </row>
    <row r="91" spans="1:19" ht="17" thickBot="1" x14ac:dyDescent="0.25">
      <c r="A91" s="149">
        <f t="shared" si="25"/>
        <v>87</v>
      </c>
      <c r="B91" s="873"/>
      <c r="C91" s="153"/>
      <c r="D91" s="875"/>
      <c r="E91" s="154">
        <v>40</v>
      </c>
      <c r="F91" s="154">
        <v>90</v>
      </c>
      <c r="G91" s="155" t="s">
        <v>8</v>
      </c>
      <c r="H91" s="38">
        <f t="shared" si="35"/>
        <v>3218.3908045977014</v>
      </c>
      <c r="I91" s="736">
        <f>'ПРАЙС ЛИСТ ТЕРМО ПРОДУКЦИЯ РУБ'!I92/87</f>
        <v>2574.7126436781609</v>
      </c>
      <c r="J91" s="701">
        <f t="shared" si="23"/>
        <v>2340.647857889237</v>
      </c>
      <c r="K91" s="710">
        <f t="shared" si="30"/>
        <v>2925.8098223615466</v>
      </c>
      <c r="L91" s="711">
        <f t="shared" si="30"/>
        <v>2340.647857889237</v>
      </c>
      <c r="M91" s="742">
        <f t="shared" si="30"/>
        <v>2127.8616889902155</v>
      </c>
      <c r="N91" s="719">
        <f t="shared" si="33"/>
        <v>2145.5938697318011</v>
      </c>
      <c r="O91" s="666">
        <f t="shared" si="33"/>
        <v>1716.4750957854405</v>
      </c>
      <c r="P91" s="680">
        <f t="shared" si="33"/>
        <v>1560.4319052594913</v>
      </c>
      <c r="Q91" s="761">
        <f t="shared" si="28"/>
        <v>2475.685234305924</v>
      </c>
      <c r="R91" s="747">
        <f t="shared" si="28"/>
        <v>1980.5481874447391</v>
      </c>
      <c r="S91" s="748">
        <f t="shared" si="28"/>
        <v>1800.49835222249</v>
      </c>
    </row>
    <row r="92" spans="1:19" ht="17" thickBot="1" x14ac:dyDescent="0.25">
      <c r="A92" s="149">
        <f t="shared" si="25"/>
        <v>88</v>
      </c>
      <c r="B92" s="873"/>
      <c r="C92" s="153"/>
      <c r="D92" s="875"/>
      <c r="E92" s="154">
        <v>40</v>
      </c>
      <c r="F92" s="154">
        <f>F91+10</f>
        <v>100</v>
      </c>
      <c r="G92" s="155" t="s">
        <v>8</v>
      </c>
      <c r="H92" s="38">
        <f t="shared" si="35"/>
        <v>3218.3908045977014</v>
      </c>
      <c r="I92" s="736">
        <f>'ПРАЙС ЛИСТ ТЕРМО ПРОДУКЦИЯ РУБ'!I93/87</f>
        <v>2574.7126436781609</v>
      </c>
      <c r="J92" s="701">
        <f t="shared" si="23"/>
        <v>2340.647857889237</v>
      </c>
      <c r="K92" s="710">
        <f t="shared" si="30"/>
        <v>2925.8098223615466</v>
      </c>
      <c r="L92" s="711">
        <f t="shared" si="30"/>
        <v>2340.647857889237</v>
      </c>
      <c r="M92" s="742">
        <f t="shared" si="30"/>
        <v>2127.8616889902155</v>
      </c>
      <c r="N92" s="719">
        <f t="shared" si="33"/>
        <v>2145.5938697318011</v>
      </c>
      <c r="O92" s="666">
        <f t="shared" si="33"/>
        <v>1716.4750957854405</v>
      </c>
      <c r="P92" s="680">
        <f t="shared" si="33"/>
        <v>1560.4319052594913</v>
      </c>
      <c r="Q92" s="761">
        <f t="shared" si="28"/>
        <v>2475.685234305924</v>
      </c>
      <c r="R92" s="747">
        <f t="shared" si="28"/>
        <v>1980.5481874447391</v>
      </c>
      <c r="S92" s="748">
        <f t="shared" si="28"/>
        <v>1800.49835222249</v>
      </c>
    </row>
    <row r="93" spans="1:19" ht="17" thickBot="1" x14ac:dyDescent="0.25">
      <c r="A93" s="149">
        <f t="shared" si="25"/>
        <v>89</v>
      </c>
      <c r="B93" s="873"/>
      <c r="C93" s="153"/>
      <c r="D93" s="875"/>
      <c r="E93" s="154">
        <v>40</v>
      </c>
      <c r="F93" s="154">
        <f t="shared" ref="F93:F97" si="36">F92+10</f>
        <v>110</v>
      </c>
      <c r="G93" s="155" t="s">
        <v>8</v>
      </c>
      <c r="H93" s="38">
        <f t="shared" si="35"/>
        <v>3218.3908045977014</v>
      </c>
      <c r="I93" s="736">
        <f>'ПРАЙС ЛИСТ ТЕРМО ПРОДУКЦИЯ РУБ'!I94/87</f>
        <v>2574.7126436781609</v>
      </c>
      <c r="J93" s="701">
        <f t="shared" si="23"/>
        <v>2340.647857889237</v>
      </c>
      <c r="K93" s="710">
        <f t="shared" si="30"/>
        <v>2925.8098223615466</v>
      </c>
      <c r="L93" s="711">
        <f t="shared" si="30"/>
        <v>2340.647857889237</v>
      </c>
      <c r="M93" s="742">
        <f t="shared" si="30"/>
        <v>2127.8616889902155</v>
      </c>
      <c r="N93" s="719">
        <f t="shared" si="33"/>
        <v>2145.5938697318011</v>
      </c>
      <c r="O93" s="666">
        <f t="shared" si="33"/>
        <v>1716.4750957854405</v>
      </c>
      <c r="P93" s="680">
        <f t="shared" si="33"/>
        <v>1560.4319052594913</v>
      </c>
      <c r="Q93" s="761">
        <f t="shared" si="28"/>
        <v>2475.685234305924</v>
      </c>
      <c r="R93" s="747">
        <f t="shared" si="28"/>
        <v>1980.5481874447391</v>
      </c>
      <c r="S93" s="748">
        <f t="shared" si="28"/>
        <v>1800.49835222249</v>
      </c>
    </row>
    <row r="94" spans="1:19" ht="17" thickBot="1" x14ac:dyDescent="0.25">
      <c r="A94" s="149">
        <f t="shared" si="25"/>
        <v>90</v>
      </c>
      <c r="B94" s="873"/>
      <c r="C94" s="10"/>
      <c r="D94" s="875"/>
      <c r="E94" s="172">
        <v>40</v>
      </c>
      <c r="F94" s="172">
        <f t="shared" si="36"/>
        <v>120</v>
      </c>
      <c r="G94" s="173" t="s">
        <v>8</v>
      </c>
      <c r="H94" s="749">
        <f t="shared" si="35"/>
        <v>3362.0689655172414</v>
      </c>
      <c r="I94" s="736">
        <f>'ПРАЙС ЛИСТ ТЕРМО ПРОДУКЦИЯ РУБ'!I95/87</f>
        <v>2689.655172413793</v>
      </c>
      <c r="J94" s="697">
        <f t="shared" si="23"/>
        <v>2445.1410658307209</v>
      </c>
      <c r="K94" s="702">
        <f t="shared" si="30"/>
        <v>3056.4263322884012</v>
      </c>
      <c r="L94" s="703">
        <f t="shared" si="30"/>
        <v>2445.1410658307209</v>
      </c>
      <c r="M94" s="713">
        <f t="shared" si="30"/>
        <v>2222.8555143915642</v>
      </c>
      <c r="N94" s="720">
        <f t="shared" si="33"/>
        <v>2241.3793103448274</v>
      </c>
      <c r="O94" s="721">
        <f t="shared" si="33"/>
        <v>1793.1034482758621</v>
      </c>
      <c r="P94" s="722">
        <f t="shared" si="33"/>
        <v>1630.0940438871473</v>
      </c>
      <c r="Q94" s="762">
        <f t="shared" si="28"/>
        <v>2586.2068965517242</v>
      </c>
      <c r="R94" s="752">
        <f t="shared" si="28"/>
        <v>2068.9655172413791</v>
      </c>
      <c r="S94" s="753">
        <f t="shared" si="28"/>
        <v>1880.8777429467084</v>
      </c>
    </row>
    <row r="95" spans="1:19" ht="17" thickBot="1" x14ac:dyDescent="0.25">
      <c r="A95" s="149">
        <f t="shared" si="25"/>
        <v>91</v>
      </c>
      <c r="B95" s="873"/>
      <c r="C95" s="12"/>
      <c r="D95" s="875"/>
      <c r="E95" s="147">
        <v>40</v>
      </c>
      <c r="F95" s="147">
        <f t="shared" si="36"/>
        <v>130</v>
      </c>
      <c r="G95" s="148" t="s">
        <v>8</v>
      </c>
      <c r="H95" s="38">
        <f>I95*1.25</f>
        <v>3362.0689655172414</v>
      </c>
      <c r="I95" s="736">
        <f>'ПРАЙС ЛИСТ ТЕРМО ПРОДУКЦИЯ РУБ'!I96/87</f>
        <v>2689.655172413793</v>
      </c>
      <c r="J95" s="661">
        <f t="shared" si="23"/>
        <v>2445.1410658307209</v>
      </c>
      <c r="K95" s="662">
        <f t="shared" si="30"/>
        <v>3056.4263322884012</v>
      </c>
      <c r="L95" s="663">
        <f t="shared" si="30"/>
        <v>2445.1410658307209</v>
      </c>
      <c r="M95" s="664">
        <f t="shared" si="30"/>
        <v>2222.8555143915642</v>
      </c>
      <c r="N95" s="719">
        <f t="shared" si="33"/>
        <v>2241.3793103448274</v>
      </c>
      <c r="O95" s="666">
        <f t="shared" si="33"/>
        <v>1793.1034482758621</v>
      </c>
      <c r="P95" s="680">
        <f t="shared" si="33"/>
        <v>1630.0940438871473</v>
      </c>
      <c r="Q95" s="667">
        <f t="shared" si="28"/>
        <v>2586.2068965517242</v>
      </c>
      <c r="R95" s="668">
        <f t="shared" si="28"/>
        <v>2068.9655172413791</v>
      </c>
      <c r="S95" s="669">
        <f t="shared" si="28"/>
        <v>1880.8777429467084</v>
      </c>
    </row>
    <row r="96" spans="1:19" ht="17" thickBot="1" x14ac:dyDescent="0.25">
      <c r="A96" s="149">
        <f t="shared" si="25"/>
        <v>92</v>
      </c>
      <c r="B96" s="873"/>
      <c r="C96" s="153"/>
      <c r="D96" s="875"/>
      <c r="E96" s="154">
        <v>40</v>
      </c>
      <c r="F96" s="154">
        <f t="shared" si="36"/>
        <v>140</v>
      </c>
      <c r="G96" s="155" t="s">
        <v>8</v>
      </c>
      <c r="H96" s="38">
        <f t="shared" ref="H96:H100" si="37">I96*1.25</f>
        <v>3433.9080459770116</v>
      </c>
      <c r="I96" s="736">
        <f>'ПРАЙС ЛИСТ ТЕРМО ПРОДУКЦИЯ РУБ'!I97/87</f>
        <v>2747.1264367816093</v>
      </c>
      <c r="J96" s="158">
        <f t="shared" si="23"/>
        <v>2497.3876698014628</v>
      </c>
      <c r="K96" s="159">
        <f t="shared" si="30"/>
        <v>3121.7345872518285</v>
      </c>
      <c r="L96" s="160">
        <f t="shared" si="30"/>
        <v>2497.3876698014628</v>
      </c>
      <c r="M96" s="715">
        <f t="shared" si="30"/>
        <v>2270.3524270922389</v>
      </c>
      <c r="N96" s="719">
        <f t="shared" si="33"/>
        <v>2289.2720306513411</v>
      </c>
      <c r="O96" s="666">
        <f t="shared" si="33"/>
        <v>1831.4176245210729</v>
      </c>
      <c r="P96" s="680">
        <f t="shared" si="33"/>
        <v>1664.9251132009751</v>
      </c>
      <c r="Q96" s="161">
        <f t="shared" si="28"/>
        <v>2641.4677276746243</v>
      </c>
      <c r="R96" s="162">
        <f t="shared" si="28"/>
        <v>2113.1741821396995</v>
      </c>
      <c r="S96" s="163">
        <f t="shared" si="28"/>
        <v>1921.0674383088176</v>
      </c>
    </row>
    <row r="97" spans="1:19" ht="17" thickBot="1" x14ac:dyDescent="0.25">
      <c r="A97" s="149">
        <f t="shared" si="25"/>
        <v>93</v>
      </c>
      <c r="B97" s="873"/>
      <c r="C97" s="153"/>
      <c r="D97" s="875"/>
      <c r="E97" s="154">
        <v>40</v>
      </c>
      <c r="F97" s="154">
        <f t="shared" si="36"/>
        <v>150</v>
      </c>
      <c r="G97" s="155" t="s">
        <v>8</v>
      </c>
      <c r="H97" s="38">
        <f t="shared" si="37"/>
        <v>3433.9080459770116</v>
      </c>
      <c r="I97" s="736">
        <f>'ПРАЙС ЛИСТ ТЕРМО ПРОДУКЦИЯ РУБ'!I98/87</f>
        <v>2747.1264367816093</v>
      </c>
      <c r="J97" s="158">
        <f t="shared" si="23"/>
        <v>2497.3876698014628</v>
      </c>
      <c r="K97" s="159">
        <f t="shared" si="30"/>
        <v>3121.7345872518285</v>
      </c>
      <c r="L97" s="160">
        <f t="shared" si="30"/>
        <v>2497.3876698014628</v>
      </c>
      <c r="M97" s="715">
        <f t="shared" si="30"/>
        <v>2270.3524270922389</v>
      </c>
      <c r="N97" s="719">
        <f t="shared" si="33"/>
        <v>2289.2720306513411</v>
      </c>
      <c r="O97" s="666">
        <f t="shared" si="33"/>
        <v>1831.4176245210729</v>
      </c>
      <c r="P97" s="680">
        <f t="shared" si="33"/>
        <v>1664.9251132009751</v>
      </c>
      <c r="Q97" s="161">
        <f t="shared" si="28"/>
        <v>2641.4677276746243</v>
      </c>
      <c r="R97" s="162">
        <f t="shared" si="28"/>
        <v>2113.1741821396995</v>
      </c>
      <c r="S97" s="163">
        <f t="shared" si="28"/>
        <v>1921.0674383088176</v>
      </c>
    </row>
    <row r="98" spans="1:19" ht="17" thickBot="1" x14ac:dyDescent="0.25">
      <c r="A98" s="149">
        <f t="shared" si="25"/>
        <v>94</v>
      </c>
      <c r="B98" s="873"/>
      <c r="C98" s="153"/>
      <c r="D98" s="875"/>
      <c r="E98" s="154">
        <v>40</v>
      </c>
      <c r="F98" s="154">
        <f>F97+10</f>
        <v>160</v>
      </c>
      <c r="G98" s="155" t="s">
        <v>8</v>
      </c>
      <c r="H98" s="38">
        <f t="shared" si="37"/>
        <v>3433.9080459770116</v>
      </c>
      <c r="I98" s="736">
        <f>'ПРАЙС ЛИСТ ТЕРМО ПРОДУКЦИЯ РУБ'!I99/87</f>
        <v>2747.1264367816093</v>
      </c>
      <c r="J98" s="158">
        <f t="shared" si="23"/>
        <v>2497.3876698014628</v>
      </c>
      <c r="K98" s="159">
        <f t="shared" si="30"/>
        <v>3121.7345872518285</v>
      </c>
      <c r="L98" s="160">
        <f t="shared" si="30"/>
        <v>2497.3876698014628</v>
      </c>
      <c r="M98" s="715">
        <f t="shared" si="30"/>
        <v>2270.3524270922389</v>
      </c>
      <c r="N98" s="719">
        <f t="shared" si="33"/>
        <v>2289.2720306513411</v>
      </c>
      <c r="O98" s="666">
        <f t="shared" si="33"/>
        <v>1831.4176245210729</v>
      </c>
      <c r="P98" s="680">
        <f t="shared" si="33"/>
        <v>1664.9251132009751</v>
      </c>
      <c r="Q98" s="161">
        <f t="shared" si="28"/>
        <v>2641.4677276746243</v>
      </c>
      <c r="R98" s="162">
        <f t="shared" si="28"/>
        <v>2113.1741821396995</v>
      </c>
      <c r="S98" s="163">
        <f t="shared" si="28"/>
        <v>1921.0674383088176</v>
      </c>
    </row>
    <row r="99" spans="1:19" ht="17" thickBot="1" x14ac:dyDescent="0.25">
      <c r="A99" s="149">
        <f t="shared" si="25"/>
        <v>95</v>
      </c>
      <c r="B99" s="873"/>
      <c r="C99" s="153"/>
      <c r="D99" s="875"/>
      <c r="E99" s="154">
        <v>40</v>
      </c>
      <c r="F99" s="154">
        <f t="shared" ref="F99" si="38">F98+10</f>
        <v>170</v>
      </c>
      <c r="G99" s="155" t="s">
        <v>8</v>
      </c>
      <c r="H99" s="38">
        <f t="shared" si="37"/>
        <v>3505.7471264367814</v>
      </c>
      <c r="I99" s="736">
        <f>'ПРАЙС ЛИСТ ТЕРМО ПРОДУКЦИЯ РУБ'!I100/87</f>
        <v>2804.5977011494251</v>
      </c>
      <c r="J99" s="158">
        <f t="shared" si="23"/>
        <v>2549.6342737722043</v>
      </c>
      <c r="K99" s="159">
        <f t="shared" si="30"/>
        <v>3187.0428422152554</v>
      </c>
      <c r="L99" s="160">
        <f t="shared" si="30"/>
        <v>2549.6342737722043</v>
      </c>
      <c r="M99" s="715">
        <f t="shared" si="30"/>
        <v>2317.8493397929128</v>
      </c>
      <c r="N99" s="719">
        <f t="shared" si="33"/>
        <v>2337.1647509578543</v>
      </c>
      <c r="O99" s="666">
        <f t="shared" si="33"/>
        <v>1869.7318007662834</v>
      </c>
      <c r="P99" s="680">
        <f t="shared" si="33"/>
        <v>1699.756182514803</v>
      </c>
      <c r="Q99" s="161">
        <f t="shared" si="28"/>
        <v>2696.7285587975239</v>
      </c>
      <c r="R99" s="162">
        <f t="shared" si="28"/>
        <v>2157.3828470380195</v>
      </c>
      <c r="S99" s="163">
        <f t="shared" si="28"/>
        <v>1961.2571336709264</v>
      </c>
    </row>
    <row r="100" spans="1:19" ht="17" thickBot="1" x14ac:dyDescent="0.25">
      <c r="A100" s="176">
        <f t="shared" si="25"/>
        <v>96</v>
      </c>
      <c r="B100" s="874"/>
      <c r="C100" s="10"/>
      <c r="D100" s="876"/>
      <c r="E100" s="172">
        <v>40</v>
      </c>
      <c r="F100" s="172">
        <f>F99+10</f>
        <v>180</v>
      </c>
      <c r="G100" s="173" t="s">
        <v>8</v>
      </c>
      <c r="H100" s="754">
        <f t="shared" si="37"/>
        <v>3505.7471264367814</v>
      </c>
      <c r="I100" s="736">
        <f>'ПРАЙС ЛИСТ ТЕРМО ПРОДУКЦИЯ РУБ'!I101/87</f>
        <v>2804.5977011494251</v>
      </c>
      <c r="J100" s="699">
        <f t="shared" si="23"/>
        <v>2549.6342737722043</v>
      </c>
      <c r="K100" s="707">
        <f t="shared" si="30"/>
        <v>3187.0428422152554</v>
      </c>
      <c r="L100" s="708">
        <f t="shared" si="30"/>
        <v>2549.6342737722043</v>
      </c>
      <c r="M100" s="756">
        <f t="shared" si="30"/>
        <v>2317.8493397929128</v>
      </c>
      <c r="N100" s="733">
        <f t="shared" si="33"/>
        <v>2337.1647509578543</v>
      </c>
      <c r="O100" s="716">
        <f t="shared" si="33"/>
        <v>1869.7318007662834</v>
      </c>
      <c r="P100" s="734">
        <f t="shared" si="33"/>
        <v>1699.756182514803</v>
      </c>
      <c r="Q100" s="757">
        <f t="shared" si="28"/>
        <v>2696.7285587975239</v>
      </c>
      <c r="R100" s="758">
        <f t="shared" si="28"/>
        <v>2157.3828470380195</v>
      </c>
      <c r="S100" s="759">
        <f t="shared" si="28"/>
        <v>1961.2571336709264</v>
      </c>
    </row>
    <row r="101" spans="1:19" ht="17" thickBot="1" x14ac:dyDescent="0.25">
      <c r="A101" s="177">
        <f t="shared" si="25"/>
        <v>97</v>
      </c>
      <c r="B101" s="860" t="s">
        <v>16</v>
      </c>
      <c r="C101" s="31"/>
      <c r="D101" s="877"/>
      <c r="E101" s="32">
        <v>20</v>
      </c>
      <c r="F101" s="32">
        <v>75</v>
      </c>
      <c r="G101" s="33" t="s">
        <v>8</v>
      </c>
      <c r="H101" s="34">
        <f>I101*1.25</f>
        <v>2729.8850574712646</v>
      </c>
      <c r="I101" s="736">
        <f>'ПРАЙС ЛИСТ ТЕРМО ПРОДУКЦИЯ РУБ'!I102/87</f>
        <v>2183.9080459770116</v>
      </c>
      <c r="J101" s="700">
        <f t="shared" si="23"/>
        <v>1985.3709508881923</v>
      </c>
      <c r="K101" s="40">
        <f>H101/1.1</f>
        <v>2481.7136886102403</v>
      </c>
      <c r="L101" s="705">
        <f t="shared" ref="L101:M124" si="39">I101/1.1</f>
        <v>1985.3709508881923</v>
      </c>
      <c r="M101" s="714">
        <f t="shared" si="39"/>
        <v>1804.8826826256293</v>
      </c>
      <c r="N101" s="760">
        <f t="shared" si="33"/>
        <v>1819.9233716475098</v>
      </c>
      <c r="O101" s="717">
        <f t="shared" si="33"/>
        <v>1455.9386973180078</v>
      </c>
      <c r="P101" s="718">
        <f t="shared" si="33"/>
        <v>1323.5806339254616</v>
      </c>
      <c r="Q101" s="48">
        <f t="shared" ref="Q101:S124" si="40">H101/1.3</f>
        <v>2099.9115826702036</v>
      </c>
      <c r="R101" s="739">
        <f t="shared" si="40"/>
        <v>1679.9292661361628</v>
      </c>
      <c r="S101" s="740">
        <f t="shared" si="40"/>
        <v>1527.2084237601478</v>
      </c>
    </row>
    <row r="102" spans="1:19" ht="17" thickBot="1" x14ac:dyDescent="0.25">
      <c r="A102" s="149">
        <f t="shared" si="25"/>
        <v>98</v>
      </c>
      <c r="B102" s="861"/>
      <c r="C102" s="153"/>
      <c r="D102" s="875"/>
      <c r="E102" s="154">
        <v>20</v>
      </c>
      <c r="F102" s="154">
        <v>80</v>
      </c>
      <c r="G102" s="155" t="s">
        <v>8</v>
      </c>
      <c r="H102" s="38">
        <f t="shared" ref="H102:H106" si="41">I102*1.25</f>
        <v>2729.8850574712646</v>
      </c>
      <c r="I102" s="736">
        <f>'ПРАЙС ЛИСТ ТЕРМО ПРОДУКЦИЯ РУБ'!I103/87</f>
        <v>2183.9080459770116</v>
      </c>
      <c r="J102" s="701">
        <f t="shared" si="23"/>
        <v>1985.3709508881923</v>
      </c>
      <c r="K102" s="710">
        <f t="shared" ref="K102:K124" si="42">H102/1.1</f>
        <v>2481.7136886102403</v>
      </c>
      <c r="L102" s="711">
        <f t="shared" si="39"/>
        <v>1985.3709508881923</v>
      </c>
      <c r="M102" s="742">
        <f t="shared" si="39"/>
        <v>1804.8826826256293</v>
      </c>
      <c r="N102" s="719">
        <f t="shared" si="33"/>
        <v>1819.9233716475098</v>
      </c>
      <c r="O102" s="666">
        <f t="shared" si="33"/>
        <v>1455.9386973180078</v>
      </c>
      <c r="P102" s="680">
        <f t="shared" si="33"/>
        <v>1323.5806339254616</v>
      </c>
      <c r="Q102" s="761">
        <f t="shared" si="40"/>
        <v>2099.9115826702036</v>
      </c>
      <c r="R102" s="747">
        <f t="shared" si="40"/>
        <v>1679.9292661361628</v>
      </c>
      <c r="S102" s="748">
        <f t="shared" si="40"/>
        <v>1527.2084237601478</v>
      </c>
    </row>
    <row r="103" spans="1:19" ht="17" thickBot="1" x14ac:dyDescent="0.25">
      <c r="A103" s="149">
        <f t="shared" si="25"/>
        <v>99</v>
      </c>
      <c r="B103" s="861"/>
      <c r="C103" s="153"/>
      <c r="D103" s="875"/>
      <c r="E103" s="154">
        <v>20</v>
      </c>
      <c r="F103" s="154">
        <v>90</v>
      </c>
      <c r="G103" s="155" t="s">
        <v>8</v>
      </c>
      <c r="H103" s="38">
        <f t="shared" si="41"/>
        <v>2729.8850574712646</v>
      </c>
      <c r="I103" s="736">
        <f>'ПРАЙС ЛИСТ ТЕРМО ПРОДУКЦИЯ РУБ'!I104/87</f>
        <v>2183.9080459770116</v>
      </c>
      <c r="J103" s="701">
        <f t="shared" si="23"/>
        <v>1985.3709508881923</v>
      </c>
      <c r="K103" s="710">
        <f t="shared" si="42"/>
        <v>2481.7136886102403</v>
      </c>
      <c r="L103" s="711">
        <f t="shared" si="39"/>
        <v>1985.3709508881923</v>
      </c>
      <c r="M103" s="742">
        <f t="shared" si="39"/>
        <v>1804.8826826256293</v>
      </c>
      <c r="N103" s="719">
        <f t="shared" si="33"/>
        <v>1819.9233716475098</v>
      </c>
      <c r="O103" s="666">
        <f t="shared" si="33"/>
        <v>1455.9386973180078</v>
      </c>
      <c r="P103" s="680">
        <f t="shared" si="33"/>
        <v>1323.5806339254616</v>
      </c>
      <c r="Q103" s="761">
        <f t="shared" si="40"/>
        <v>2099.9115826702036</v>
      </c>
      <c r="R103" s="747">
        <f t="shared" si="40"/>
        <v>1679.9292661361628</v>
      </c>
      <c r="S103" s="748">
        <f t="shared" si="40"/>
        <v>1527.2084237601478</v>
      </c>
    </row>
    <row r="104" spans="1:19" ht="17" thickBot="1" x14ac:dyDescent="0.25">
      <c r="A104" s="149">
        <f t="shared" si="25"/>
        <v>100</v>
      </c>
      <c r="B104" s="861"/>
      <c r="C104" s="153"/>
      <c r="D104" s="875"/>
      <c r="E104" s="154">
        <v>20</v>
      </c>
      <c r="F104" s="154">
        <f>F103+10</f>
        <v>100</v>
      </c>
      <c r="G104" s="155" t="s">
        <v>8</v>
      </c>
      <c r="H104" s="38">
        <f t="shared" si="41"/>
        <v>3160.9195402298847</v>
      </c>
      <c r="I104" s="736">
        <f>'ПРАЙС ЛИСТ ТЕРМО ПРОДУКЦИЯ РУБ'!I105/87</f>
        <v>2528.7356321839079</v>
      </c>
      <c r="J104" s="701">
        <f t="shared" si="23"/>
        <v>2298.8505747126433</v>
      </c>
      <c r="K104" s="710">
        <f t="shared" si="42"/>
        <v>2873.5632183908042</v>
      </c>
      <c r="L104" s="711">
        <f t="shared" si="39"/>
        <v>2298.8505747126433</v>
      </c>
      <c r="M104" s="742">
        <f t="shared" si="39"/>
        <v>2089.8641588296755</v>
      </c>
      <c r="N104" s="719">
        <f t="shared" si="33"/>
        <v>2107.2796934865896</v>
      </c>
      <c r="O104" s="666">
        <f t="shared" si="33"/>
        <v>1685.823754789272</v>
      </c>
      <c r="P104" s="680">
        <f t="shared" si="33"/>
        <v>1532.5670498084289</v>
      </c>
      <c r="Q104" s="761">
        <f t="shared" si="40"/>
        <v>2431.4765694076036</v>
      </c>
      <c r="R104" s="747">
        <f t="shared" si="40"/>
        <v>1945.1812555260829</v>
      </c>
      <c r="S104" s="748">
        <f t="shared" si="40"/>
        <v>1768.3465959328025</v>
      </c>
    </row>
    <row r="105" spans="1:19" ht="17" thickBot="1" x14ac:dyDescent="0.25">
      <c r="A105" s="149">
        <f t="shared" si="25"/>
        <v>101</v>
      </c>
      <c r="B105" s="861"/>
      <c r="C105" s="153"/>
      <c r="D105" s="875"/>
      <c r="E105" s="154">
        <v>20</v>
      </c>
      <c r="F105" s="154">
        <f t="shared" ref="F105:F109" si="43">F104+10</f>
        <v>110</v>
      </c>
      <c r="G105" s="155" t="s">
        <v>8</v>
      </c>
      <c r="H105" s="38">
        <f t="shared" si="41"/>
        <v>3160.9195402298847</v>
      </c>
      <c r="I105" s="736">
        <f>'ПРАЙС ЛИСТ ТЕРМО ПРОДУКЦИЯ РУБ'!I106/87</f>
        <v>2528.7356321839079</v>
      </c>
      <c r="J105" s="701">
        <f t="shared" si="23"/>
        <v>2298.8505747126433</v>
      </c>
      <c r="K105" s="710">
        <f t="shared" si="42"/>
        <v>2873.5632183908042</v>
      </c>
      <c r="L105" s="711">
        <f t="shared" si="39"/>
        <v>2298.8505747126433</v>
      </c>
      <c r="M105" s="742">
        <f t="shared" si="39"/>
        <v>2089.8641588296755</v>
      </c>
      <c r="N105" s="719">
        <f t="shared" si="33"/>
        <v>2107.2796934865896</v>
      </c>
      <c r="O105" s="666">
        <f t="shared" si="33"/>
        <v>1685.823754789272</v>
      </c>
      <c r="P105" s="680">
        <f t="shared" si="33"/>
        <v>1532.5670498084289</v>
      </c>
      <c r="Q105" s="761">
        <f t="shared" si="40"/>
        <v>2431.4765694076036</v>
      </c>
      <c r="R105" s="747">
        <f t="shared" si="40"/>
        <v>1945.1812555260829</v>
      </c>
      <c r="S105" s="748">
        <f t="shared" si="40"/>
        <v>1768.3465959328025</v>
      </c>
    </row>
    <row r="106" spans="1:19" ht="17" thickBot="1" x14ac:dyDescent="0.25">
      <c r="A106" s="149">
        <f t="shared" si="25"/>
        <v>102</v>
      </c>
      <c r="B106" s="861"/>
      <c r="C106" s="164"/>
      <c r="D106" s="875"/>
      <c r="E106" s="165">
        <v>20</v>
      </c>
      <c r="F106" s="165">
        <f t="shared" si="43"/>
        <v>120</v>
      </c>
      <c r="G106" s="166" t="s">
        <v>8</v>
      </c>
      <c r="H106" s="749">
        <f t="shared" si="41"/>
        <v>3160.9195402298847</v>
      </c>
      <c r="I106" s="736">
        <f>'ПРАЙС ЛИСТ ТЕРМО ПРОДУКЦИЯ РУБ'!I107/87</f>
        <v>2528.7356321839079</v>
      </c>
      <c r="J106" s="697">
        <f t="shared" si="23"/>
        <v>2298.8505747126433</v>
      </c>
      <c r="K106" s="702">
        <f t="shared" si="42"/>
        <v>2873.5632183908042</v>
      </c>
      <c r="L106" s="703">
        <f t="shared" si="39"/>
        <v>2298.8505747126433</v>
      </c>
      <c r="M106" s="713">
        <f t="shared" si="39"/>
        <v>2089.8641588296755</v>
      </c>
      <c r="N106" s="720">
        <f t="shared" si="33"/>
        <v>2107.2796934865896</v>
      </c>
      <c r="O106" s="721">
        <f t="shared" si="33"/>
        <v>1685.823754789272</v>
      </c>
      <c r="P106" s="722">
        <f t="shared" si="33"/>
        <v>1532.5670498084289</v>
      </c>
      <c r="Q106" s="762">
        <f t="shared" si="40"/>
        <v>2431.4765694076036</v>
      </c>
      <c r="R106" s="752">
        <f t="shared" si="40"/>
        <v>1945.1812555260829</v>
      </c>
      <c r="S106" s="753">
        <f t="shared" si="40"/>
        <v>1768.3465959328025</v>
      </c>
    </row>
    <row r="107" spans="1:19" ht="17" thickBot="1" x14ac:dyDescent="0.25">
      <c r="A107" s="149">
        <f t="shared" si="25"/>
        <v>103</v>
      </c>
      <c r="B107" s="861"/>
      <c r="C107" s="20"/>
      <c r="D107" s="875"/>
      <c r="E107" s="150">
        <v>20</v>
      </c>
      <c r="F107" s="150">
        <f t="shared" si="43"/>
        <v>130</v>
      </c>
      <c r="G107" s="151" t="s">
        <v>8</v>
      </c>
      <c r="H107" s="38">
        <f>I107*1.25</f>
        <v>3448.2758620689656</v>
      </c>
      <c r="I107" s="736">
        <f>'ПРАЙС ЛИСТ ТЕРМО ПРОДУКЦИЯ РУБ'!I108/87</f>
        <v>2758.6206896551726</v>
      </c>
      <c r="J107" s="661">
        <f t="shared" si="23"/>
        <v>2507.836990595611</v>
      </c>
      <c r="K107" s="662">
        <f t="shared" si="42"/>
        <v>3134.7962382445139</v>
      </c>
      <c r="L107" s="663">
        <f t="shared" si="39"/>
        <v>2507.836990595611</v>
      </c>
      <c r="M107" s="664">
        <f t="shared" si="39"/>
        <v>2279.8518096323737</v>
      </c>
      <c r="N107" s="719">
        <f t="shared" si="33"/>
        <v>2298.8505747126437</v>
      </c>
      <c r="O107" s="666">
        <f t="shared" si="33"/>
        <v>1839.0804597701151</v>
      </c>
      <c r="P107" s="680">
        <f t="shared" si="33"/>
        <v>1671.8913270637406</v>
      </c>
      <c r="Q107" s="667">
        <f t="shared" si="40"/>
        <v>2652.5198938992044</v>
      </c>
      <c r="R107" s="668">
        <f t="shared" si="40"/>
        <v>2122.0159151193634</v>
      </c>
      <c r="S107" s="669">
        <f t="shared" si="40"/>
        <v>1929.1053773812391</v>
      </c>
    </row>
    <row r="108" spans="1:19" ht="17" thickBot="1" x14ac:dyDescent="0.25">
      <c r="A108" s="149">
        <f t="shared" si="25"/>
        <v>104</v>
      </c>
      <c r="B108" s="861"/>
      <c r="C108" s="153"/>
      <c r="D108" s="875"/>
      <c r="E108" s="154">
        <v>20</v>
      </c>
      <c r="F108" s="154">
        <f t="shared" si="43"/>
        <v>140</v>
      </c>
      <c r="G108" s="155" t="s">
        <v>8</v>
      </c>
      <c r="H108" s="38">
        <f t="shared" ref="H108:H112" si="44">I108*1.25</f>
        <v>3448.2758620689656</v>
      </c>
      <c r="I108" s="736">
        <f>'ПРАЙС ЛИСТ ТЕРМО ПРОДУКЦИЯ РУБ'!I109/87</f>
        <v>2758.6206896551726</v>
      </c>
      <c r="J108" s="158">
        <f t="shared" si="23"/>
        <v>2507.836990595611</v>
      </c>
      <c r="K108" s="159">
        <f t="shared" si="42"/>
        <v>3134.7962382445139</v>
      </c>
      <c r="L108" s="160">
        <f t="shared" si="39"/>
        <v>2507.836990595611</v>
      </c>
      <c r="M108" s="715">
        <f t="shared" si="39"/>
        <v>2279.8518096323737</v>
      </c>
      <c r="N108" s="719">
        <f t="shared" si="33"/>
        <v>2298.8505747126437</v>
      </c>
      <c r="O108" s="666">
        <f t="shared" si="33"/>
        <v>1839.0804597701151</v>
      </c>
      <c r="P108" s="680">
        <f t="shared" si="33"/>
        <v>1671.8913270637406</v>
      </c>
      <c r="Q108" s="161">
        <f t="shared" si="40"/>
        <v>2652.5198938992044</v>
      </c>
      <c r="R108" s="162">
        <f t="shared" si="40"/>
        <v>2122.0159151193634</v>
      </c>
      <c r="S108" s="163">
        <f t="shared" si="40"/>
        <v>1929.1053773812391</v>
      </c>
    </row>
    <row r="109" spans="1:19" ht="17" thickBot="1" x14ac:dyDescent="0.25">
      <c r="A109" s="149">
        <f t="shared" si="25"/>
        <v>105</v>
      </c>
      <c r="B109" s="861"/>
      <c r="C109" s="153"/>
      <c r="D109" s="875"/>
      <c r="E109" s="154">
        <v>20</v>
      </c>
      <c r="F109" s="154">
        <f t="shared" si="43"/>
        <v>150</v>
      </c>
      <c r="G109" s="155" t="s">
        <v>8</v>
      </c>
      <c r="H109" s="38">
        <f t="shared" si="44"/>
        <v>3448.2758620689656</v>
      </c>
      <c r="I109" s="736">
        <f>'ПРАЙС ЛИСТ ТЕРМО ПРОДУКЦИЯ РУБ'!I110/87</f>
        <v>2758.6206896551726</v>
      </c>
      <c r="J109" s="158">
        <f t="shared" si="23"/>
        <v>2507.836990595611</v>
      </c>
      <c r="K109" s="159">
        <f t="shared" si="42"/>
        <v>3134.7962382445139</v>
      </c>
      <c r="L109" s="160">
        <f t="shared" si="39"/>
        <v>2507.836990595611</v>
      </c>
      <c r="M109" s="715">
        <f t="shared" si="39"/>
        <v>2279.8518096323737</v>
      </c>
      <c r="N109" s="719">
        <f t="shared" si="33"/>
        <v>2298.8505747126437</v>
      </c>
      <c r="O109" s="666">
        <f t="shared" si="33"/>
        <v>1839.0804597701151</v>
      </c>
      <c r="P109" s="680">
        <f t="shared" si="33"/>
        <v>1671.8913270637406</v>
      </c>
      <c r="Q109" s="161">
        <f t="shared" si="40"/>
        <v>2652.5198938992044</v>
      </c>
      <c r="R109" s="162">
        <f t="shared" si="40"/>
        <v>2122.0159151193634</v>
      </c>
      <c r="S109" s="163">
        <f t="shared" si="40"/>
        <v>1929.1053773812391</v>
      </c>
    </row>
    <row r="110" spans="1:19" ht="17" thickBot="1" x14ac:dyDescent="0.25">
      <c r="A110" s="149">
        <f t="shared" si="25"/>
        <v>106</v>
      </c>
      <c r="B110" s="861"/>
      <c r="C110" s="153"/>
      <c r="D110" s="875"/>
      <c r="E110" s="154">
        <v>20</v>
      </c>
      <c r="F110" s="154">
        <f>F109+10</f>
        <v>160</v>
      </c>
      <c r="G110" s="155" t="s">
        <v>8</v>
      </c>
      <c r="H110" s="38">
        <f t="shared" si="44"/>
        <v>3591.954022988506</v>
      </c>
      <c r="I110" s="736">
        <f>'ПРАЙС ЛИСТ ТЕРМО ПРОДУКЦИЯ РУБ'!I111/87</f>
        <v>2873.5632183908046</v>
      </c>
      <c r="J110" s="158">
        <f t="shared" si="23"/>
        <v>2612.3301985370949</v>
      </c>
      <c r="K110" s="159">
        <f t="shared" si="42"/>
        <v>3265.412748171369</v>
      </c>
      <c r="L110" s="160">
        <f t="shared" si="39"/>
        <v>2612.3301985370949</v>
      </c>
      <c r="M110" s="715">
        <f t="shared" si="39"/>
        <v>2374.8456350337224</v>
      </c>
      <c r="N110" s="719">
        <f t="shared" si="33"/>
        <v>2394.6360153256705</v>
      </c>
      <c r="O110" s="666">
        <f t="shared" si="33"/>
        <v>1915.7088122605364</v>
      </c>
      <c r="P110" s="680">
        <f t="shared" si="33"/>
        <v>1741.5534656913967</v>
      </c>
      <c r="Q110" s="161">
        <f t="shared" si="40"/>
        <v>2763.0415561450045</v>
      </c>
      <c r="R110" s="162">
        <f t="shared" si="40"/>
        <v>2210.4332449160033</v>
      </c>
      <c r="S110" s="163">
        <f t="shared" si="40"/>
        <v>2009.4847681054575</v>
      </c>
    </row>
    <row r="111" spans="1:19" ht="17" thickBot="1" x14ac:dyDescent="0.25">
      <c r="A111" s="149">
        <f t="shared" si="25"/>
        <v>107</v>
      </c>
      <c r="B111" s="861"/>
      <c r="C111" s="153"/>
      <c r="D111" s="875"/>
      <c r="E111" s="154">
        <v>20</v>
      </c>
      <c r="F111" s="154">
        <f t="shared" ref="F111" si="45">F110+10</f>
        <v>170</v>
      </c>
      <c r="G111" s="155" t="s">
        <v>8</v>
      </c>
      <c r="H111" s="38">
        <f t="shared" si="44"/>
        <v>3663.7931034482754</v>
      </c>
      <c r="I111" s="736">
        <f>'ПРАЙС ЛИСТ ТЕРМО ПРОДУКЦИЯ РУБ'!I112/87</f>
        <v>2931.0344827586205</v>
      </c>
      <c r="J111" s="158">
        <f t="shared" si="23"/>
        <v>2664.5768025078364</v>
      </c>
      <c r="K111" s="159">
        <f t="shared" si="42"/>
        <v>3330.7210031347954</v>
      </c>
      <c r="L111" s="160">
        <f t="shared" si="39"/>
        <v>2664.5768025078364</v>
      </c>
      <c r="M111" s="715">
        <f t="shared" si="39"/>
        <v>2422.3425477343967</v>
      </c>
      <c r="N111" s="719">
        <f t="shared" si="33"/>
        <v>2442.5287356321837</v>
      </c>
      <c r="O111" s="666">
        <f t="shared" si="33"/>
        <v>1954.022988505747</v>
      </c>
      <c r="P111" s="680">
        <f t="shared" si="33"/>
        <v>1776.3845350052243</v>
      </c>
      <c r="Q111" s="161">
        <f t="shared" si="40"/>
        <v>2818.3023872679041</v>
      </c>
      <c r="R111" s="162">
        <f t="shared" si="40"/>
        <v>2254.6419098143233</v>
      </c>
      <c r="S111" s="163">
        <f t="shared" si="40"/>
        <v>2049.6744634675665</v>
      </c>
    </row>
    <row r="112" spans="1:19" ht="17" thickBot="1" x14ac:dyDescent="0.25">
      <c r="A112" s="149">
        <f t="shared" si="25"/>
        <v>108</v>
      </c>
      <c r="B112" s="861"/>
      <c r="C112" s="164"/>
      <c r="D112" s="875"/>
      <c r="E112" s="165">
        <v>20</v>
      </c>
      <c r="F112" s="165">
        <f>F111+10</f>
        <v>180</v>
      </c>
      <c r="G112" s="166" t="s">
        <v>8</v>
      </c>
      <c r="H112" s="754">
        <f t="shared" si="44"/>
        <v>3735.632183908046</v>
      </c>
      <c r="I112" s="736">
        <f>'ПРАЙС ЛИСТ ТЕРМО ПРОДУКЦИЯ РУБ'!I113/87</f>
        <v>2988.5057471264367</v>
      </c>
      <c r="J112" s="699">
        <f t="shared" si="23"/>
        <v>2716.8234064785788</v>
      </c>
      <c r="K112" s="707">
        <f t="shared" si="42"/>
        <v>3396.0292580982232</v>
      </c>
      <c r="L112" s="708">
        <f t="shared" si="39"/>
        <v>2716.8234064785788</v>
      </c>
      <c r="M112" s="756">
        <f t="shared" si="39"/>
        <v>2469.8394604350715</v>
      </c>
      <c r="N112" s="733">
        <f t="shared" si="33"/>
        <v>2490.4214559386974</v>
      </c>
      <c r="O112" s="716">
        <f t="shared" si="33"/>
        <v>1992.3371647509578</v>
      </c>
      <c r="P112" s="734">
        <f t="shared" si="33"/>
        <v>1811.2156043190525</v>
      </c>
      <c r="Q112" s="757">
        <f t="shared" si="40"/>
        <v>2873.5632183908046</v>
      </c>
      <c r="R112" s="758">
        <f t="shared" si="40"/>
        <v>2298.8505747126437</v>
      </c>
      <c r="S112" s="759">
        <f t="shared" si="40"/>
        <v>2089.8641588296759</v>
      </c>
    </row>
    <row r="113" spans="1:19" ht="17" thickBot="1" x14ac:dyDescent="0.25">
      <c r="A113" s="149">
        <f t="shared" si="25"/>
        <v>109</v>
      </c>
      <c r="B113" s="861"/>
      <c r="C113" s="20"/>
      <c r="D113" s="875"/>
      <c r="E113" s="150">
        <v>40</v>
      </c>
      <c r="F113" s="150">
        <v>75</v>
      </c>
      <c r="G113" s="151" t="s">
        <v>8</v>
      </c>
      <c r="H113" s="34">
        <f>I113*1.25</f>
        <v>2787.35632183908</v>
      </c>
      <c r="I113" s="736">
        <f>'ПРАЙС ЛИСТ ТЕРМО ПРОДУКЦИЯ РУБ'!I114/87</f>
        <v>2229.8850574712642</v>
      </c>
      <c r="J113" s="763">
        <f t="shared" si="23"/>
        <v>2027.1682340647856</v>
      </c>
      <c r="K113" s="767">
        <f t="shared" si="42"/>
        <v>2533.9602925809818</v>
      </c>
      <c r="L113" s="705">
        <f t="shared" si="39"/>
        <v>2027.1682340647856</v>
      </c>
      <c r="M113" s="714">
        <f t="shared" si="39"/>
        <v>1842.8802127861686</v>
      </c>
      <c r="N113" s="760">
        <f t="shared" si="33"/>
        <v>1858.2375478927199</v>
      </c>
      <c r="O113" s="717">
        <f t="shared" si="33"/>
        <v>1486.5900383141761</v>
      </c>
      <c r="P113" s="718">
        <f t="shared" si="33"/>
        <v>1351.4454893765237</v>
      </c>
      <c r="Q113" s="48">
        <f t="shared" si="40"/>
        <v>2144.1202475685232</v>
      </c>
      <c r="R113" s="739">
        <f t="shared" si="40"/>
        <v>1715.2961980548187</v>
      </c>
      <c r="S113" s="740">
        <f t="shared" si="40"/>
        <v>1559.360180049835</v>
      </c>
    </row>
    <row r="114" spans="1:19" ht="17" thickBot="1" x14ac:dyDescent="0.25">
      <c r="A114" s="149">
        <f t="shared" si="25"/>
        <v>110</v>
      </c>
      <c r="B114" s="861"/>
      <c r="C114" s="153"/>
      <c r="D114" s="875"/>
      <c r="E114" s="154">
        <v>40</v>
      </c>
      <c r="F114" s="154">
        <v>80</v>
      </c>
      <c r="G114" s="155" t="s">
        <v>8</v>
      </c>
      <c r="H114" s="38">
        <f t="shared" ref="H114:H118" si="46">I114*1.25</f>
        <v>2787.35632183908</v>
      </c>
      <c r="I114" s="736">
        <f>'ПРАЙС ЛИСТ ТЕРМО ПРОДУКЦИЯ РУБ'!I115/87</f>
        <v>2229.8850574712642</v>
      </c>
      <c r="J114" s="764">
        <f t="shared" si="23"/>
        <v>2027.1682340647856</v>
      </c>
      <c r="K114" s="768">
        <f t="shared" si="42"/>
        <v>2533.9602925809818</v>
      </c>
      <c r="L114" s="711">
        <f t="shared" si="39"/>
        <v>2027.1682340647856</v>
      </c>
      <c r="M114" s="742">
        <f t="shared" si="39"/>
        <v>1842.8802127861686</v>
      </c>
      <c r="N114" s="719">
        <f t="shared" si="33"/>
        <v>1858.2375478927199</v>
      </c>
      <c r="O114" s="666">
        <f t="shared" si="33"/>
        <v>1486.5900383141761</v>
      </c>
      <c r="P114" s="680">
        <f t="shared" si="33"/>
        <v>1351.4454893765237</v>
      </c>
      <c r="Q114" s="761">
        <f t="shared" si="40"/>
        <v>2144.1202475685232</v>
      </c>
      <c r="R114" s="747">
        <f t="shared" si="40"/>
        <v>1715.2961980548187</v>
      </c>
      <c r="S114" s="748">
        <f t="shared" si="40"/>
        <v>1559.360180049835</v>
      </c>
    </row>
    <row r="115" spans="1:19" ht="17" thickBot="1" x14ac:dyDescent="0.25">
      <c r="A115" s="149">
        <f t="shared" si="25"/>
        <v>111</v>
      </c>
      <c r="B115" s="861"/>
      <c r="C115" s="153"/>
      <c r="D115" s="875"/>
      <c r="E115" s="154">
        <v>40</v>
      </c>
      <c r="F115" s="154">
        <v>90</v>
      </c>
      <c r="G115" s="155" t="s">
        <v>8</v>
      </c>
      <c r="H115" s="38">
        <f t="shared" si="46"/>
        <v>2787.35632183908</v>
      </c>
      <c r="I115" s="736">
        <f>'ПРАЙС ЛИСТ ТЕРМО ПРОДУКЦИЯ РУБ'!I116/87</f>
        <v>2229.8850574712642</v>
      </c>
      <c r="J115" s="764">
        <f t="shared" si="23"/>
        <v>2027.1682340647856</v>
      </c>
      <c r="K115" s="768">
        <f t="shared" si="42"/>
        <v>2533.9602925809818</v>
      </c>
      <c r="L115" s="711">
        <f t="shared" si="39"/>
        <v>2027.1682340647856</v>
      </c>
      <c r="M115" s="742">
        <f t="shared" si="39"/>
        <v>1842.8802127861686</v>
      </c>
      <c r="N115" s="719">
        <f t="shared" si="33"/>
        <v>1858.2375478927199</v>
      </c>
      <c r="O115" s="666">
        <f t="shared" si="33"/>
        <v>1486.5900383141761</v>
      </c>
      <c r="P115" s="680">
        <f t="shared" si="33"/>
        <v>1351.4454893765237</v>
      </c>
      <c r="Q115" s="761">
        <f t="shared" si="40"/>
        <v>2144.1202475685232</v>
      </c>
      <c r="R115" s="747">
        <f t="shared" si="40"/>
        <v>1715.2961980548187</v>
      </c>
      <c r="S115" s="748">
        <f t="shared" si="40"/>
        <v>1559.360180049835</v>
      </c>
    </row>
    <row r="116" spans="1:19" ht="17" thickBot="1" x14ac:dyDescent="0.25">
      <c r="A116" s="149">
        <f t="shared" si="25"/>
        <v>112</v>
      </c>
      <c r="B116" s="861"/>
      <c r="C116" s="153"/>
      <c r="D116" s="875"/>
      <c r="E116" s="154">
        <v>40</v>
      </c>
      <c r="F116" s="154">
        <f>F115+10</f>
        <v>100</v>
      </c>
      <c r="G116" s="155" t="s">
        <v>8</v>
      </c>
      <c r="H116" s="38">
        <f t="shared" si="46"/>
        <v>3218.3908045977014</v>
      </c>
      <c r="I116" s="736">
        <f>'ПРАЙС ЛИСТ ТЕРМО ПРОДУКЦИЯ РУБ'!I117/87</f>
        <v>2574.7126436781609</v>
      </c>
      <c r="J116" s="764">
        <f t="shared" si="23"/>
        <v>2340.647857889237</v>
      </c>
      <c r="K116" s="768">
        <f t="shared" si="42"/>
        <v>2925.8098223615466</v>
      </c>
      <c r="L116" s="711">
        <f t="shared" si="39"/>
        <v>2340.647857889237</v>
      </c>
      <c r="M116" s="742">
        <f t="shared" si="39"/>
        <v>2127.8616889902155</v>
      </c>
      <c r="N116" s="719">
        <f t="shared" si="33"/>
        <v>2145.5938697318011</v>
      </c>
      <c r="O116" s="666">
        <f t="shared" si="33"/>
        <v>1716.4750957854405</v>
      </c>
      <c r="P116" s="680">
        <f t="shared" si="33"/>
        <v>1560.4319052594913</v>
      </c>
      <c r="Q116" s="761">
        <f t="shared" si="40"/>
        <v>2475.685234305924</v>
      </c>
      <c r="R116" s="747">
        <f t="shared" si="40"/>
        <v>1980.5481874447391</v>
      </c>
      <c r="S116" s="748">
        <f t="shared" si="40"/>
        <v>1800.49835222249</v>
      </c>
    </row>
    <row r="117" spans="1:19" ht="17" thickBot="1" x14ac:dyDescent="0.25">
      <c r="A117" s="149">
        <f t="shared" si="25"/>
        <v>113</v>
      </c>
      <c r="B117" s="861"/>
      <c r="C117" s="153"/>
      <c r="D117" s="875"/>
      <c r="E117" s="154">
        <v>40</v>
      </c>
      <c r="F117" s="154">
        <f t="shared" ref="F117:F121" si="47">F116+10</f>
        <v>110</v>
      </c>
      <c r="G117" s="155" t="s">
        <v>8</v>
      </c>
      <c r="H117" s="38">
        <f t="shared" si="46"/>
        <v>3218.3908045977014</v>
      </c>
      <c r="I117" s="736">
        <f>'ПРАЙС ЛИСТ ТЕРМО ПРОДУКЦИЯ РУБ'!I118/87</f>
        <v>2574.7126436781609</v>
      </c>
      <c r="J117" s="764">
        <f t="shared" si="23"/>
        <v>2340.647857889237</v>
      </c>
      <c r="K117" s="768">
        <f t="shared" si="42"/>
        <v>2925.8098223615466</v>
      </c>
      <c r="L117" s="711">
        <f t="shared" si="39"/>
        <v>2340.647857889237</v>
      </c>
      <c r="M117" s="742">
        <f t="shared" si="39"/>
        <v>2127.8616889902155</v>
      </c>
      <c r="N117" s="719">
        <f t="shared" si="33"/>
        <v>2145.5938697318011</v>
      </c>
      <c r="O117" s="666">
        <f t="shared" si="33"/>
        <v>1716.4750957854405</v>
      </c>
      <c r="P117" s="680">
        <f t="shared" si="33"/>
        <v>1560.4319052594913</v>
      </c>
      <c r="Q117" s="761">
        <f t="shared" si="40"/>
        <v>2475.685234305924</v>
      </c>
      <c r="R117" s="747">
        <f t="shared" si="40"/>
        <v>1980.5481874447391</v>
      </c>
      <c r="S117" s="748">
        <f t="shared" si="40"/>
        <v>1800.49835222249</v>
      </c>
    </row>
    <row r="118" spans="1:19" ht="17" thickBot="1" x14ac:dyDescent="0.25">
      <c r="A118" s="149">
        <f t="shared" si="25"/>
        <v>114</v>
      </c>
      <c r="B118" s="861"/>
      <c r="C118" s="10"/>
      <c r="D118" s="875"/>
      <c r="E118" s="172">
        <v>40</v>
      </c>
      <c r="F118" s="172">
        <f t="shared" si="47"/>
        <v>120</v>
      </c>
      <c r="G118" s="173" t="s">
        <v>8</v>
      </c>
      <c r="H118" s="749">
        <f t="shared" si="46"/>
        <v>3218.3908045977014</v>
      </c>
      <c r="I118" s="736">
        <f>'ПРАЙС ЛИСТ ТЕРМО ПРОДУКЦИЯ РУБ'!I119/87</f>
        <v>2574.7126436781609</v>
      </c>
      <c r="J118" s="765">
        <f t="shared" si="23"/>
        <v>2340.647857889237</v>
      </c>
      <c r="K118" s="769">
        <f t="shared" si="42"/>
        <v>2925.8098223615466</v>
      </c>
      <c r="L118" s="703">
        <f t="shared" si="39"/>
        <v>2340.647857889237</v>
      </c>
      <c r="M118" s="713">
        <f t="shared" si="39"/>
        <v>2127.8616889902155</v>
      </c>
      <c r="N118" s="720">
        <f t="shared" si="33"/>
        <v>2145.5938697318011</v>
      </c>
      <c r="O118" s="721">
        <f t="shared" si="33"/>
        <v>1716.4750957854405</v>
      </c>
      <c r="P118" s="722">
        <f t="shared" si="33"/>
        <v>1560.4319052594913</v>
      </c>
      <c r="Q118" s="762">
        <f t="shared" si="40"/>
        <v>2475.685234305924</v>
      </c>
      <c r="R118" s="752">
        <f t="shared" si="40"/>
        <v>1980.5481874447391</v>
      </c>
      <c r="S118" s="753">
        <f t="shared" si="40"/>
        <v>1800.49835222249</v>
      </c>
    </row>
    <row r="119" spans="1:19" ht="17" thickBot="1" x14ac:dyDescent="0.25">
      <c r="A119" s="149">
        <f t="shared" si="25"/>
        <v>115</v>
      </c>
      <c r="B119" s="861"/>
      <c r="C119" s="12"/>
      <c r="D119" s="875"/>
      <c r="E119" s="147">
        <v>40</v>
      </c>
      <c r="F119" s="147">
        <f t="shared" si="47"/>
        <v>130</v>
      </c>
      <c r="G119" s="148" t="s">
        <v>8</v>
      </c>
      <c r="H119" s="38">
        <f>I119*1.25</f>
        <v>3505.7471264367814</v>
      </c>
      <c r="I119" s="736">
        <f>'ПРАЙС ЛИСТ ТЕРМО ПРОДУКЦИЯ РУБ'!I120/87</f>
        <v>2804.5977011494251</v>
      </c>
      <c r="J119" s="661">
        <f t="shared" si="23"/>
        <v>2549.6342737722043</v>
      </c>
      <c r="K119" s="662">
        <f t="shared" si="42"/>
        <v>3187.0428422152554</v>
      </c>
      <c r="L119" s="663">
        <f t="shared" si="39"/>
        <v>2549.6342737722043</v>
      </c>
      <c r="M119" s="664">
        <f t="shared" si="39"/>
        <v>2317.8493397929128</v>
      </c>
      <c r="N119" s="719">
        <f t="shared" si="33"/>
        <v>2337.1647509578543</v>
      </c>
      <c r="O119" s="666">
        <f t="shared" si="33"/>
        <v>1869.7318007662834</v>
      </c>
      <c r="P119" s="680">
        <f t="shared" si="33"/>
        <v>1699.756182514803</v>
      </c>
      <c r="Q119" s="667">
        <f t="shared" si="40"/>
        <v>2696.7285587975239</v>
      </c>
      <c r="R119" s="668">
        <f t="shared" si="40"/>
        <v>2157.3828470380195</v>
      </c>
      <c r="S119" s="669">
        <f t="shared" si="40"/>
        <v>1961.2571336709264</v>
      </c>
    </row>
    <row r="120" spans="1:19" ht="17" thickBot="1" x14ac:dyDescent="0.25">
      <c r="A120" s="149">
        <f t="shared" si="25"/>
        <v>116</v>
      </c>
      <c r="B120" s="861"/>
      <c r="C120" s="153"/>
      <c r="D120" s="875"/>
      <c r="E120" s="154">
        <v>40</v>
      </c>
      <c r="F120" s="154">
        <f t="shared" si="47"/>
        <v>140</v>
      </c>
      <c r="G120" s="155" t="s">
        <v>8</v>
      </c>
      <c r="H120" s="38">
        <f t="shared" ref="H120:H124" si="48">I120*1.25</f>
        <v>3505.7471264367814</v>
      </c>
      <c r="I120" s="736">
        <f>'ПРАЙС ЛИСТ ТЕРМО ПРОДУКЦИЯ РУБ'!I121/87</f>
        <v>2804.5977011494251</v>
      </c>
      <c r="J120" s="158">
        <f t="shared" si="23"/>
        <v>2549.6342737722043</v>
      </c>
      <c r="K120" s="159">
        <f t="shared" si="42"/>
        <v>3187.0428422152554</v>
      </c>
      <c r="L120" s="160">
        <f t="shared" si="39"/>
        <v>2549.6342737722043</v>
      </c>
      <c r="M120" s="715">
        <f t="shared" si="39"/>
        <v>2317.8493397929128</v>
      </c>
      <c r="N120" s="719">
        <f t="shared" si="33"/>
        <v>2337.1647509578543</v>
      </c>
      <c r="O120" s="666">
        <f t="shared" si="33"/>
        <v>1869.7318007662834</v>
      </c>
      <c r="P120" s="680">
        <f t="shared" si="33"/>
        <v>1699.756182514803</v>
      </c>
      <c r="Q120" s="161">
        <f t="shared" si="40"/>
        <v>2696.7285587975239</v>
      </c>
      <c r="R120" s="162">
        <f t="shared" si="40"/>
        <v>2157.3828470380195</v>
      </c>
      <c r="S120" s="163">
        <f t="shared" si="40"/>
        <v>1961.2571336709264</v>
      </c>
    </row>
    <row r="121" spans="1:19" ht="17" thickBot="1" x14ac:dyDescent="0.25">
      <c r="A121" s="149">
        <f t="shared" si="25"/>
        <v>117</v>
      </c>
      <c r="B121" s="861"/>
      <c r="C121" s="153"/>
      <c r="D121" s="875"/>
      <c r="E121" s="154">
        <v>40</v>
      </c>
      <c r="F121" s="154">
        <f t="shared" si="47"/>
        <v>150</v>
      </c>
      <c r="G121" s="155" t="s">
        <v>8</v>
      </c>
      <c r="H121" s="38">
        <f t="shared" si="48"/>
        <v>3505.7471264367814</v>
      </c>
      <c r="I121" s="736">
        <f>'ПРАЙС ЛИСТ ТЕРМО ПРОДУКЦИЯ РУБ'!I122/87</f>
        <v>2804.5977011494251</v>
      </c>
      <c r="J121" s="158">
        <f t="shared" si="23"/>
        <v>2549.6342737722043</v>
      </c>
      <c r="K121" s="159">
        <f t="shared" si="42"/>
        <v>3187.0428422152554</v>
      </c>
      <c r="L121" s="160">
        <f t="shared" si="39"/>
        <v>2549.6342737722043</v>
      </c>
      <c r="M121" s="715">
        <f t="shared" si="39"/>
        <v>2317.8493397929128</v>
      </c>
      <c r="N121" s="719">
        <f t="shared" si="33"/>
        <v>2337.1647509578543</v>
      </c>
      <c r="O121" s="666">
        <f t="shared" si="33"/>
        <v>1869.7318007662834</v>
      </c>
      <c r="P121" s="680">
        <f t="shared" si="33"/>
        <v>1699.756182514803</v>
      </c>
      <c r="Q121" s="161">
        <f t="shared" si="40"/>
        <v>2696.7285587975239</v>
      </c>
      <c r="R121" s="162">
        <f t="shared" si="40"/>
        <v>2157.3828470380195</v>
      </c>
      <c r="S121" s="163">
        <f t="shared" si="40"/>
        <v>1961.2571336709264</v>
      </c>
    </row>
    <row r="122" spans="1:19" ht="17" thickBot="1" x14ac:dyDescent="0.25">
      <c r="A122" s="149">
        <f t="shared" si="25"/>
        <v>118</v>
      </c>
      <c r="B122" s="861"/>
      <c r="C122" s="153"/>
      <c r="D122" s="875"/>
      <c r="E122" s="154">
        <v>40</v>
      </c>
      <c r="F122" s="154">
        <f>F121+10</f>
        <v>160</v>
      </c>
      <c r="G122" s="155" t="s">
        <v>8</v>
      </c>
      <c r="H122" s="38">
        <f t="shared" si="48"/>
        <v>3649.4252873563219</v>
      </c>
      <c r="I122" s="736">
        <f>'ПРАЙС ЛИСТ ТЕРМО ПРОДУКЦИЯ РУБ'!I123/87</f>
        <v>2919.5402298850577</v>
      </c>
      <c r="J122" s="158">
        <f t="shared" si="23"/>
        <v>2654.1274817136887</v>
      </c>
      <c r="K122" s="159">
        <f t="shared" si="42"/>
        <v>3317.6593521421105</v>
      </c>
      <c r="L122" s="160">
        <f t="shared" si="39"/>
        <v>2654.1274817136887</v>
      </c>
      <c r="M122" s="715">
        <f t="shared" si="39"/>
        <v>2412.8431651942624</v>
      </c>
      <c r="N122" s="719">
        <f t="shared" si="33"/>
        <v>2432.9501915708811</v>
      </c>
      <c r="O122" s="666">
        <f t="shared" si="33"/>
        <v>1946.3601532567052</v>
      </c>
      <c r="P122" s="680">
        <f t="shared" si="33"/>
        <v>1769.418321142459</v>
      </c>
      <c r="Q122" s="161">
        <f t="shared" si="40"/>
        <v>2807.2502210433245</v>
      </c>
      <c r="R122" s="162">
        <f t="shared" si="40"/>
        <v>2245.8001768346599</v>
      </c>
      <c r="S122" s="163">
        <f t="shared" si="40"/>
        <v>2041.636524395145</v>
      </c>
    </row>
    <row r="123" spans="1:19" ht="17" thickBot="1" x14ac:dyDescent="0.25">
      <c r="A123" s="149">
        <f t="shared" si="25"/>
        <v>119</v>
      </c>
      <c r="B123" s="861"/>
      <c r="C123" s="153"/>
      <c r="D123" s="875"/>
      <c r="E123" s="154">
        <v>40</v>
      </c>
      <c r="F123" s="154">
        <f t="shared" ref="F123" si="49">F122+10</f>
        <v>170</v>
      </c>
      <c r="G123" s="155" t="s">
        <v>8</v>
      </c>
      <c r="H123" s="38">
        <f t="shared" si="48"/>
        <v>3721.2643678160921</v>
      </c>
      <c r="I123" s="736">
        <f>'ПРАЙС ЛИСТ ТЕРМО ПРОДУКЦИЯ РУБ'!I124/87</f>
        <v>2977.0114942528735</v>
      </c>
      <c r="J123" s="158">
        <f t="shared" si="23"/>
        <v>2706.3740856844302</v>
      </c>
      <c r="K123" s="159">
        <f t="shared" si="42"/>
        <v>3382.9676071055378</v>
      </c>
      <c r="L123" s="160">
        <f t="shared" si="39"/>
        <v>2706.3740856844302</v>
      </c>
      <c r="M123" s="715">
        <f t="shared" si="39"/>
        <v>2460.3400778949363</v>
      </c>
      <c r="N123" s="719">
        <f t="shared" si="33"/>
        <v>2480.8429118773947</v>
      </c>
      <c r="O123" s="666">
        <f t="shared" si="33"/>
        <v>1984.6743295019157</v>
      </c>
      <c r="P123" s="680">
        <f t="shared" si="33"/>
        <v>1804.2493904562868</v>
      </c>
      <c r="Q123" s="161">
        <f t="shared" si="40"/>
        <v>2862.5110521662245</v>
      </c>
      <c r="R123" s="162">
        <f t="shared" si="40"/>
        <v>2290.0088417329794</v>
      </c>
      <c r="S123" s="163">
        <f t="shared" si="40"/>
        <v>2081.826219757254</v>
      </c>
    </row>
    <row r="124" spans="1:19" ht="17" thickBot="1" x14ac:dyDescent="0.25">
      <c r="A124" s="176">
        <f t="shared" si="25"/>
        <v>120</v>
      </c>
      <c r="B124" s="862"/>
      <c r="C124" s="10"/>
      <c r="D124" s="876"/>
      <c r="E124" s="172">
        <v>40</v>
      </c>
      <c r="F124" s="172">
        <f>F123+10</f>
        <v>180</v>
      </c>
      <c r="G124" s="173" t="s">
        <v>8</v>
      </c>
      <c r="H124" s="754">
        <f t="shared" si="48"/>
        <v>3793.1034482758623</v>
      </c>
      <c r="I124" s="736">
        <f>'ПРАЙС ЛИСТ ТЕРМО ПРОДУКЦИЯ РУБ'!I125/87</f>
        <v>3034.4827586206898</v>
      </c>
      <c r="J124" s="699">
        <f t="shared" si="23"/>
        <v>2758.6206896551721</v>
      </c>
      <c r="K124" s="707">
        <f t="shared" si="42"/>
        <v>3448.2758620689656</v>
      </c>
      <c r="L124" s="708">
        <f t="shared" si="39"/>
        <v>2758.6206896551721</v>
      </c>
      <c r="M124" s="756">
        <f t="shared" si="39"/>
        <v>2507.8369905956106</v>
      </c>
      <c r="N124" s="733">
        <f t="shared" si="33"/>
        <v>2528.7356321839084</v>
      </c>
      <c r="O124" s="716">
        <f t="shared" si="33"/>
        <v>2022.9885057471265</v>
      </c>
      <c r="P124" s="734">
        <f t="shared" si="33"/>
        <v>1839.0804597701147</v>
      </c>
      <c r="Q124" s="757">
        <f t="shared" si="40"/>
        <v>2917.7718832891246</v>
      </c>
      <c r="R124" s="758">
        <f t="shared" si="40"/>
        <v>2334.2175066312998</v>
      </c>
      <c r="S124" s="759">
        <f t="shared" si="40"/>
        <v>2122.0159151193629</v>
      </c>
    </row>
    <row r="125" spans="1:19" ht="17" thickBot="1" x14ac:dyDescent="0.25">
      <c r="A125" s="177">
        <f t="shared" si="25"/>
        <v>121</v>
      </c>
      <c r="B125" s="860" t="s">
        <v>17</v>
      </c>
      <c r="C125" s="31"/>
      <c r="D125" s="877"/>
      <c r="E125" s="32">
        <v>20</v>
      </c>
      <c r="F125" s="32">
        <v>75</v>
      </c>
      <c r="G125" s="33" t="s">
        <v>8</v>
      </c>
      <c r="H125" s="34">
        <f>I125*1.25</f>
        <v>2227.0114942528735</v>
      </c>
      <c r="I125" s="736">
        <f>'ПРАЙС ЛИСТ ТЕРМО ПРОДУКЦИЯ РУБ'!I126/87</f>
        <v>1781.6091954022988</v>
      </c>
      <c r="J125" s="700">
        <f t="shared" si="23"/>
        <v>1619.6447230929989</v>
      </c>
      <c r="K125" s="40">
        <f>H125/1.1</f>
        <v>2024.5559038662484</v>
      </c>
      <c r="L125" s="705">
        <f t="shared" ref="L125:M148" si="50">I125/1.1</f>
        <v>1619.6447230929989</v>
      </c>
      <c r="M125" s="714">
        <f t="shared" si="50"/>
        <v>1472.4042937209081</v>
      </c>
      <c r="N125" s="760">
        <f t="shared" si="33"/>
        <v>1484.6743295019157</v>
      </c>
      <c r="O125" s="717">
        <f t="shared" si="33"/>
        <v>1187.7394636015326</v>
      </c>
      <c r="P125" s="718">
        <f t="shared" si="33"/>
        <v>1079.763148728666</v>
      </c>
      <c r="Q125" s="48">
        <f t="shared" ref="Q125:S148" si="51">H125/1.3</f>
        <v>1713.0857648099027</v>
      </c>
      <c r="R125" s="739">
        <f t="shared" si="51"/>
        <v>1370.4686118479221</v>
      </c>
      <c r="S125" s="740">
        <f t="shared" si="51"/>
        <v>1245.8805562253838</v>
      </c>
    </row>
    <row r="126" spans="1:19" ht="17" thickBot="1" x14ac:dyDescent="0.25">
      <c r="A126" s="149">
        <f t="shared" si="25"/>
        <v>122</v>
      </c>
      <c r="B126" s="861"/>
      <c r="C126" s="153"/>
      <c r="D126" s="875"/>
      <c r="E126" s="154">
        <v>20</v>
      </c>
      <c r="F126" s="154">
        <v>80</v>
      </c>
      <c r="G126" s="155" t="s">
        <v>8</v>
      </c>
      <c r="H126" s="38">
        <f t="shared" ref="H126:H130" si="52">I126*1.25</f>
        <v>2227.0114942528735</v>
      </c>
      <c r="I126" s="736">
        <f>'ПРАЙС ЛИСТ ТЕРМО ПРОДУКЦИЯ РУБ'!I127/87</f>
        <v>1781.6091954022988</v>
      </c>
      <c r="J126" s="701">
        <f t="shared" si="23"/>
        <v>1619.6447230929989</v>
      </c>
      <c r="K126" s="710">
        <f t="shared" ref="K126:K148" si="53">H126/1.1</f>
        <v>2024.5559038662484</v>
      </c>
      <c r="L126" s="711">
        <f t="shared" si="50"/>
        <v>1619.6447230929989</v>
      </c>
      <c r="M126" s="742">
        <f t="shared" si="50"/>
        <v>1472.4042937209081</v>
      </c>
      <c r="N126" s="719">
        <f t="shared" si="33"/>
        <v>1484.6743295019157</v>
      </c>
      <c r="O126" s="666">
        <f t="shared" si="33"/>
        <v>1187.7394636015326</v>
      </c>
      <c r="P126" s="680">
        <f t="shared" si="33"/>
        <v>1079.763148728666</v>
      </c>
      <c r="Q126" s="761">
        <f t="shared" si="51"/>
        <v>1713.0857648099027</v>
      </c>
      <c r="R126" s="747">
        <f t="shared" si="51"/>
        <v>1370.4686118479221</v>
      </c>
      <c r="S126" s="748">
        <f t="shared" si="51"/>
        <v>1245.8805562253838</v>
      </c>
    </row>
    <row r="127" spans="1:19" ht="17" thickBot="1" x14ac:dyDescent="0.25">
      <c r="A127" s="149">
        <f t="shared" si="25"/>
        <v>123</v>
      </c>
      <c r="B127" s="861"/>
      <c r="C127" s="153"/>
      <c r="D127" s="875"/>
      <c r="E127" s="154">
        <v>20</v>
      </c>
      <c r="F127" s="154">
        <v>90</v>
      </c>
      <c r="G127" s="155" t="s">
        <v>8</v>
      </c>
      <c r="H127" s="38">
        <f t="shared" si="52"/>
        <v>2298.8505747126437</v>
      </c>
      <c r="I127" s="736">
        <f>'ПРАЙС ЛИСТ ТЕРМО ПРОДУКЦИЯ РУБ'!I128/87</f>
        <v>1839.0804597701149</v>
      </c>
      <c r="J127" s="701">
        <f t="shared" si="23"/>
        <v>1671.8913270637406</v>
      </c>
      <c r="K127" s="710">
        <f t="shared" si="53"/>
        <v>2089.8641588296759</v>
      </c>
      <c r="L127" s="711">
        <f t="shared" si="50"/>
        <v>1671.8913270637406</v>
      </c>
      <c r="M127" s="742">
        <f t="shared" si="50"/>
        <v>1519.9012064215822</v>
      </c>
      <c r="N127" s="719">
        <f t="shared" si="33"/>
        <v>1532.5670498084291</v>
      </c>
      <c r="O127" s="666">
        <f t="shared" si="33"/>
        <v>1226.0536398467432</v>
      </c>
      <c r="P127" s="680">
        <f t="shared" si="33"/>
        <v>1114.5942180424938</v>
      </c>
      <c r="Q127" s="761">
        <f t="shared" si="51"/>
        <v>1768.3465959328028</v>
      </c>
      <c r="R127" s="747">
        <f t="shared" si="51"/>
        <v>1414.6772767462421</v>
      </c>
      <c r="S127" s="748">
        <f t="shared" si="51"/>
        <v>1286.0702515874927</v>
      </c>
    </row>
    <row r="128" spans="1:19" ht="17" thickBot="1" x14ac:dyDescent="0.25">
      <c r="A128" s="149">
        <f t="shared" si="25"/>
        <v>124</v>
      </c>
      <c r="B128" s="861"/>
      <c r="C128" s="153"/>
      <c r="D128" s="875"/>
      <c r="E128" s="154">
        <v>20</v>
      </c>
      <c r="F128" s="154">
        <f>F127+10</f>
        <v>100</v>
      </c>
      <c r="G128" s="155" t="s">
        <v>8</v>
      </c>
      <c r="H128" s="38">
        <f t="shared" si="52"/>
        <v>2298.8505747126437</v>
      </c>
      <c r="I128" s="736">
        <f>'ПРАЙС ЛИСТ ТЕРМО ПРОДУКЦИЯ РУБ'!I129/87</f>
        <v>1839.0804597701149</v>
      </c>
      <c r="J128" s="701">
        <f t="shared" si="23"/>
        <v>1671.8913270637406</v>
      </c>
      <c r="K128" s="710">
        <f t="shared" si="53"/>
        <v>2089.8641588296759</v>
      </c>
      <c r="L128" s="711">
        <f t="shared" si="50"/>
        <v>1671.8913270637406</v>
      </c>
      <c r="M128" s="742">
        <f t="shared" si="50"/>
        <v>1519.9012064215822</v>
      </c>
      <c r="N128" s="719">
        <f t="shared" si="33"/>
        <v>1532.5670498084291</v>
      </c>
      <c r="O128" s="666">
        <f t="shared" si="33"/>
        <v>1226.0536398467432</v>
      </c>
      <c r="P128" s="680">
        <f t="shared" si="33"/>
        <v>1114.5942180424938</v>
      </c>
      <c r="Q128" s="761">
        <f t="shared" si="51"/>
        <v>1768.3465959328028</v>
      </c>
      <c r="R128" s="747">
        <f t="shared" si="51"/>
        <v>1414.6772767462421</v>
      </c>
      <c r="S128" s="748">
        <f t="shared" si="51"/>
        <v>1286.0702515874927</v>
      </c>
    </row>
    <row r="129" spans="1:19" ht="17" thickBot="1" x14ac:dyDescent="0.25">
      <c r="A129" s="149">
        <f t="shared" si="25"/>
        <v>125</v>
      </c>
      <c r="B129" s="861"/>
      <c r="C129" s="153"/>
      <c r="D129" s="875"/>
      <c r="E129" s="154">
        <v>20</v>
      </c>
      <c r="F129" s="154">
        <f t="shared" ref="F129:F133" si="54">F128+10</f>
        <v>110</v>
      </c>
      <c r="G129" s="155" t="s">
        <v>8</v>
      </c>
      <c r="H129" s="38">
        <f t="shared" si="52"/>
        <v>2298.8505747126437</v>
      </c>
      <c r="I129" s="736">
        <f>'ПРАЙС ЛИСТ ТЕРМО ПРОДУКЦИЯ РУБ'!I130/87</f>
        <v>1839.0804597701149</v>
      </c>
      <c r="J129" s="701">
        <f t="shared" si="23"/>
        <v>1671.8913270637406</v>
      </c>
      <c r="K129" s="710">
        <f t="shared" si="53"/>
        <v>2089.8641588296759</v>
      </c>
      <c r="L129" s="711">
        <f t="shared" si="50"/>
        <v>1671.8913270637406</v>
      </c>
      <c r="M129" s="742">
        <f t="shared" si="50"/>
        <v>1519.9012064215822</v>
      </c>
      <c r="N129" s="719">
        <f t="shared" si="33"/>
        <v>1532.5670498084291</v>
      </c>
      <c r="O129" s="666">
        <f t="shared" si="33"/>
        <v>1226.0536398467432</v>
      </c>
      <c r="P129" s="680">
        <f t="shared" si="33"/>
        <v>1114.5942180424938</v>
      </c>
      <c r="Q129" s="761">
        <f t="shared" si="51"/>
        <v>1768.3465959328028</v>
      </c>
      <c r="R129" s="747">
        <f t="shared" si="51"/>
        <v>1414.6772767462421</v>
      </c>
      <c r="S129" s="748">
        <f t="shared" si="51"/>
        <v>1286.0702515874927</v>
      </c>
    </row>
    <row r="130" spans="1:19" ht="17" thickBot="1" x14ac:dyDescent="0.25">
      <c r="A130" s="149">
        <f t="shared" si="25"/>
        <v>126</v>
      </c>
      <c r="B130" s="861"/>
      <c r="C130" s="164"/>
      <c r="D130" s="875"/>
      <c r="E130" s="165">
        <v>20</v>
      </c>
      <c r="F130" s="165">
        <f t="shared" si="54"/>
        <v>120</v>
      </c>
      <c r="G130" s="166" t="s">
        <v>8</v>
      </c>
      <c r="H130" s="749">
        <f t="shared" si="52"/>
        <v>2298.8505747126437</v>
      </c>
      <c r="I130" s="736">
        <f>'ПРАЙС ЛИСТ ТЕРМО ПРОДУКЦИЯ РУБ'!I131/87</f>
        <v>1839.0804597701149</v>
      </c>
      <c r="J130" s="697">
        <f t="shared" si="23"/>
        <v>1671.8913270637406</v>
      </c>
      <c r="K130" s="702">
        <f t="shared" si="53"/>
        <v>2089.8641588296759</v>
      </c>
      <c r="L130" s="703">
        <f t="shared" si="50"/>
        <v>1671.8913270637406</v>
      </c>
      <c r="M130" s="713">
        <f t="shared" si="50"/>
        <v>1519.9012064215822</v>
      </c>
      <c r="N130" s="720">
        <f t="shared" si="33"/>
        <v>1532.5670498084291</v>
      </c>
      <c r="O130" s="721">
        <f t="shared" si="33"/>
        <v>1226.0536398467432</v>
      </c>
      <c r="P130" s="722">
        <f t="shared" si="33"/>
        <v>1114.5942180424938</v>
      </c>
      <c r="Q130" s="762">
        <f t="shared" si="51"/>
        <v>1768.3465959328028</v>
      </c>
      <c r="R130" s="752">
        <f t="shared" si="51"/>
        <v>1414.6772767462421</v>
      </c>
      <c r="S130" s="753">
        <f t="shared" si="51"/>
        <v>1286.0702515874927</v>
      </c>
    </row>
    <row r="131" spans="1:19" ht="17" thickBot="1" x14ac:dyDescent="0.25">
      <c r="A131" s="149">
        <f t="shared" si="25"/>
        <v>127</v>
      </c>
      <c r="B131" s="861"/>
      <c r="C131" s="20"/>
      <c r="D131" s="875"/>
      <c r="E131" s="150">
        <v>20</v>
      </c>
      <c r="F131" s="150">
        <f t="shared" si="54"/>
        <v>130</v>
      </c>
      <c r="G131" s="151" t="s">
        <v>8</v>
      </c>
      <c r="H131" s="38">
        <f>I131*1.25</f>
        <v>2370.6896551724135</v>
      </c>
      <c r="I131" s="736">
        <f>'ПРАЙС ЛИСТ ТЕРМО ПРОДУКЦИЯ РУБ'!I132/87</f>
        <v>1896.5517241379309</v>
      </c>
      <c r="J131" s="661">
        <f t="shared" si="23"/>
        <v>1724.1379310344826</v>
      </c>
      <c r="K131" s="662">
        <f t="shared" si="53"/>
        <v>2155.1724137931028</v>
      </c>
      <c r="L131" s="663">
        <f t="shared" si="50"/>
        <v>1724.1379310344826</v>
      </c>
      <c r="M131" s="664">
        <f t="shared" si="50"/>
        <v>1567.3981191222567</v>
      </c>
      <c r="N131" s="719">
        <f t="shared" si="33"/>
        <v>1580.4597701149423</v>
      </c>
      <c r="O131" s="666">
        <f t="shared" si="33"/>
        <v>1264.367816091954</v>
      </c>
      <c r="P131" s="680">
        <f t="shared" si="33"/>
        <v>1149.4252873563216</v>
      </c>
      <c r="Q131" s="667">
        <f t="shared" si="51"/>
        <v>1823.6074270557026</v>
      </c>
      <c r="R131" s="668">
        <f t="shared" si="51"/>
        <v>1458.8859416445623</v>
      </c>
      <c r="S131" s="669">
        <f t="shared" si="51"/>
        <v>1326.259946949602</v>
      </c>
    </row>
    <row r="132" spans="1:19" ht="17" thickBot="1" x14ac:dyDescent="0.25">
      <c r="A132" s="149">
        <f t="shared" si="25"/>
        <v>128</v>
      </c>
      <c r="B132" s="861"/>
      <c r="C132" s="153"/>
      <c r="D132" s="875"/>
      <c r="E132" s="154">
        <v>20</v>
      </c>
      <c r="F132" s="154">
        <f t="shared" si="54"/>
        <v>140</v>
      </c>
      <c r="G132" s="155" t="s">
        <v>8</v>
      </c>
      <c r="H132" s="38">
        <f t="shared" ref="H132:H136" si="55">I132*1.25</f>
        <v>2370.6896551724135</v>
      </c>
      <c r="I132" s="736">
        <f>'ПРАЙС ЛИСТ ТЕРМО ПРОДУКЦИЯ РУБ'!I133/87</f>
        <v>1896.5517241379309</v>
      </c>
      <c r="J132" s="158">
        <f t="shared" si="23"/>
        <v>1724.1379310344826</v>
      </c>
      <c r="K132" s="159">
        <f t="shared" si="53"/>
        <v>2155.1724137931028</v>
      </c>
      <c r="L132" s="160">
        <f t="shared" si="50"/>
        <v>1724.1379310344826</v>
      </c>
      <c r="M132" s="715">
        <f t="shared" si="50"/>
        <v>1567.3981191222567</v>
      </c>
      <c r="N132" s="719">
        <f t="shared" si="33"/>
        <v>1580.4597701149423</v>
      </c>
      <c r="O132" s="666">
        <f t="shared" si="33"/>
        <v>1264.367816091954</v>
      </c>
      <c r="P132" s="680">
        <f t="shared" si="33"/>
        <v>1149.4252873563216</v>
      </c>
      <c r="Q132" s="161">
        <f t="shared" si="51"/>
        <v>1823.6074270557026</v>
      </c>
      <c r="R132" s="162">
        <f t="shared" si="51"/>
        <v>1458.8859416445623</v>
      </c>
      <c r="S132" s="163">
        <f t="shared" si="51"/>
        <v>1326.259946949602</v>
      </c>
    </row>
    <row r="133" spans="1:19" ht="17" thickBot="1" x14ac:dyDescent="0.25">
      <c r="A133" s="149">
        <f t="shared" si="25"/>
        <v>129</v>
      </c>
      <c r="B133" s="861"/>
      <c r="C133" s="153"/>
      <c r="D133" s="875"/>
      <c r="E133" s="154">
        <v>20</v>
      </c>
      <c r="F133" s="154">
        <f t="shared" si="54"/>
        <v>150</v>
      </c>
      <c r="G133" s="155" t="s">
        <v>8</v>
      </c>
      <c r="H133" s="38">
        <f t="shared" si="55"/>
        <v>2442.5287356321842</v>
      </c>
      <c r="I133" s="736">
        <f>'ПРАЙС ЛИСТ ТЕРМО ПРОДУКЦИЯ РУБ'!I134/87</f>
        <v>1954.0229885057472</v>
      </c>
      <c r="J133" s="158">
        <f t="shared" ref="J133:J148" si="56">I133/1.1</f>
        <v>1776.3845350052245</v>
      </c>
      <c r="K133" s="159">
        <f t="shared" si="53"/>
        <v>2220.480668756531</v>
      </c>
      <c r="L133" s="160">
        <f t="shared" si="50"/>
        <v>1776.3845350052245</v>
      </c>
      <c r="M133" s="715">
        <f t="shared" si="50"/>
        <v>1614.8950318229313</v>
      </c>
      <c r="N133" s="719">
        <f t="shared" si="33"/>
        <v>1628.3524904214562</v>
      </c>
      <c r="O133" s="666">
        <f t="shared" si="33"/>
        <v>1302.6819923371647</v>
      </c>
      <c r="P133" s="680">
        <f t="shared" si="33"/>
        <v>1184.2563566701497</v>
      </c>
      <c r="Q133" s="161">
        <f t="shared" si="51"/>
        <v>1878.8682581786031</v>
      </c>
      <c r="R133" s="162">
        <f t="shared" si="51"/>
        <v>1503.0946065428825</v>
      </c>
      <c r="S133" s="163">
        <f t="shared" si="51"/>
        <v>1366.4496423117112</v>
      </c>
    </row>
    <row r="134" spans="1:19" ht="17" thickBot="1" x14ac:dyDescent="0.25">
      <c r="A134" s="149">
        <f t="shared" si="25"/>
        <v>130</v>
      </c>
      <c r="B134" s="861"/>
      <c r="C134" s="153"/>
      <c r="D134" s="875"/>
      <c r="E134" s="154">
        <v>20</v>
      </c>
      <c r="F134" s="154">
        <f>F133+10</f>
        <v>160</v>
      </c>
      <c r="G134" s="155" t="s">
        <v>8</v>
      </c>
      <c r="H134" s="38">
        <f t="shared" si="55"/>
        <v>2442.5287356321842</v>
      </c>
      <c r="I134" s="736">
        <f>'ПРАЙС ЛИСТ ТЕРМО ПРОДУКЦИЯ РУБ'!I135/87</f>
        <v>1954.0229885057472</v>
      </c>
      <c r="J134" s="158">
        <f t="shared" si="56"/>
        <v>1776.3845350052245</v>
      </c>
      <c r="K134" s="159">
        <f t="shared" si="53"/>
        <v>2220.480668756531</v>
      </c>
      <c r="L134" s="160">
        <f t="shared" si="50"/>
        <v>1776.3845350052245</v>
      </c>
      <c r="M134" s="715">
        <f t="shared" si="50"/>
        <v>1614.8950318229313</v>
      </c>
      <c r="N134" s="719">
        <f t="shared" si="33"/>
        <v>1628.3524904214562</v>
      </c>
      <c r="O134" s="666">
        <f t="shared" si="33"/>
        <v>1302.6819923371647</v>
      </c>
      <c r="P134" s="680">
        <f t="shared" si="33"/>
        <v>1184.2563566701497</v>
      </c>
      <c r="Q134" s="161">
        <f t="shared" si="51"/>
        <v>1878.8682581786031</v>
      </c>
      <c r="R134" s="162">
        <f t="shared" si="51"/>
        <v>1503.0946065428825</v>
      </c>
      <c r="S134" s="163">
        <f t="shared" si="51"/>
        <v>1366.4496423117112</v>
      </c>
    </row>
    <row r="135" spans="1:19" ht="17" thickBot="1" x14ac:dyDescent="0.25">
      <c r="A135" s="149">
        <f t="shared" ref="A135:A198" si="57">A134+1</f>
        <v>131</v>
      </c>
      <c r="B135" s="861"/>
      <c r="C135" s="153"/>
      <c r="D135" s="875"/>
      <c r="E135" s="154">
        <v>20</v>
      </c>
      <c r="F135" s="154">
        <f t="shared" ref="F135" si="58">F134+10</f>
        <v>170</v>
      </c>
      <c r="G135" s="155" t="s">
        <v>8</v>
      </c>
      <c r="H135" s="38">
        <f t="shared" si="55"/>
        <v>2442.5287356321842</v>
      </c>
      <c r="I135" s="736">
        <f>'ПРАЙС ЛИСТ ТЕРМО ПРОДУКЦИЯ РУБ'!I136/87</f>
        <v>1954.0229885057472</v>
      </c>
      <c r="J135" s="158">
        <f t="shared" si="56"/>
        <v>1776.3845350052245</v>
      </c>
      <c r="K135" s="159">
        <f t="shared" si="53"/>
        <v>2220.480668756531</v>
      </c>
      <c r="L135" s="160">
        <f t="shared" si="50"/>
        <v>1776.3845350052245</v>
      </c>
      <c r="M135" s="715">
        <f t="shared" si="50"/>
        <v>1614.8950318229313</v>
      </c>
      <c r="N135" s="719">
        <f t="shared" si="33"/>
        <v>1628.3524904214562</v>
      </c>
      <c r="O135" s="666">
        <f t="shared" si="33"/>
        <v>1302.6819923371647</v>
      </c>
      <c r="P135" s="680">
        <f t="shared" si="33"/>
        <v>1184.2563566701497</v>
      </c>
      <c r="Q135" s="161">
        <f t="shared" si="51"/>
        <v>1878.8682581786031</v>
      </c>
      <c r="R135" s="162">
        <f t="shared" si="51"/>
        <v>1503.0946065428825</v>
      </c>
      <c r="S135" s="163">
        <f t="shared" si="51"/>
        <v>1366.4496423117112</v>
      </c>
    </row>
    <row r="136" spans="1:19" ht="17" thickBot="1" x14ac:dyDescent="0.25">
      <c r="A136" s="149">
        <f t="shared" si="57"/>
        <v>132</v>
      </c>
      <c r="B136" s="861"/>
      <c r="C136" s="164"/>
      <c r="D136" s="875"/>
      <c r="E136" s="165">
        <v>20</v>
      </c>
      <c r="F136" s="165">
        <f>F135+10</f>
        <v>180</v>
      </c>
      <c r="G136" s="166" t="s">
        <v>8</v>
      </c>
      <c r="H136" s="754">
        <f t="shared" si="55"/>
        <v>2442.5287356321842</v>
      </c>
      <c r="I136" s="736">
        <f>'ПРАЙС ЛИСТ ТЕРМО ПРОДУКЦИЯ РУБ'!I137/87</f>
        <v>1954.0229885057472</v>
      </c>
      <c r="J136" s="699">
        <f t="shared" si="56"/>
        <v>1776.3845350052245</v>
      </c>
      <c r="K136" s="707">
        <f t="shared" si="53"/>
        <v>2220.480668756531</v>
      </c>
      <c r="L136" s="708">
        <f t="shared" si="50"/>
        <v>1776.3845350052245</v>
      </c>
      <c r="M136" s="756">
        <f t="shared" si="50"/>
        <v>1614.8950318229313</v>
      </c>
      <c r="N136" s="733">
        <f t="shared" si="33"/>
        <v>1628.3524904214562</v>
      </c>
      <c r="O136" s="716">
        <f t="shared" si="33"/>
        <v>1302.6819923371647</v>
      </c>
      <c r="P136" s="734">
        <f t="shared" si="33"/>
        <v>1184.2563566701497</v>
      </c>
      <c r="Q136" s="757">
        <f t="shared" si="51"/>
        <v>1878.8682581786031</v>
      </c>
      <c r="R136" s="758">
        <f t="shared" si="51"/>
        <v>1503.0946065428825</v>
      </c>
      <c r="S136" s="759">
        <f t="shared" si="51"/>
        <v>1366.4496423117112</v>
      </c>
    </row>
    <row r="137" spans="1:19" ht="17" thickBot="1" x14ac:dyDescent="0.25">
      <c r="A137" s="149">
        <f t="shared" si="57"/>
        <v>133</v>
      </c>
      <c r="B137" s="861"/>
      <c r="C137" s="20"/>
      <c r="D137" s="875"/>
      <c r="E137" s="150">
        <v>40</v>
      </c>
      <c r="F137" s="150">
        <v>75</v>
      </c>
      <c r="G137" s="151" t="s">
        <v>8</v>
      </c>
      <c r="H137" s="34">
        <f>I137*1.25</f>
        <v>2284.4827586206893</v>
      </c>
      <c r="I137" s="736">
        <f>'ПРАЙС ЛИСТ ТЕРМО ПРОДУКЦИЯ РУБ'!I138/87</f>
        <v>1827.5862068965516</v>
      </c>
      <c r="J137" s="763">
        <f t="shared" si="56"/>
        <v>1661.4420062695922</v>
      </c>
      <c r="K137" s="767">
        <f t="shared" si="53"/>
        <v>2076.8025078369901</v>
      </c>
      <c r="L137" s="705">
        <f t="shared" si="50"/>
        <v>1661.4420062695922</v>
      </c>
      <c r="M137" s="714">
        <f t="shared" si="50"/>
        <v>1510.4018238814474</v>
      </c>
      <c r="N137" s="760">
        <f t="shared" si="33"/>
        <v>1522.9885057471263</v>
      </c>
      <c r="O137" s="717">
        <f t="shared" si="33"/>
        <v>1218.3908045977012</v>
      </c>
      <c r="P137" s="718">
        <f t="shared" si="33"/>
        <v>1107.6280041797281</v>
      </c>
      <c r="Q137" s="48">
        <f t="shared" si="51"/>
        <v>1757.2944297082224</v>
      </c>
      <c r="R137" s="739">
        <f t="shared" si="51"/>
        <v>1405.8355437665782</v>
      </c>
      <c r="S137" s="740">
        <f t="shared" si="51"/>
        <v>1278.0323125150708</v>
      </c>
    </row>
    <row r="138" spans="1:19" ht="17" thickBot="1" x14ac:dyDescent="0.25">
      <c r="A138" s="149">
        <f t="shared" si="57"/>
        <v>134</v>
      </c>
      <c r="B138" s="861"/>
      <c r="C138" s="153"/>
      <c r="D138" s="875"/>
      <c r="E138" s="154">
        <v>40</v>
      </c>
      <c r="F138" s="154">
        <v>80</v>
      </c>
      <c r="G138" s="155" t="s">
        <v>8</v>
      </c>
      <c r="H138" s="38">
        <f t="shared" ref="H138:H142" si="59">I138*1.25</f>
        <v>2284.4827586206893</v>
      </c>
      <c r="I138" s="736">
        <f>'ПРАЙС ЛИСТ ТЕРМО ПРОДУКЦИЯ РУБ'!I139/87</f>
        <v>1827.5862068965516</v>
      </c>
      <c r="J138" s="764">
        <f t="shared" si="56"/>
        <v>1661.4420062695922</v>
      </c>
      <c r="K138" s="768">
        <f t="shared" si="53"/>
        <v>2076.8025078369901</v>
      </c>
      <c r="L138" s="711">
        <f t="shared" si="50"/>
        <v>1661.4420062695922</v>
      </c>
      <c r="M138" s="742">
        <f t="shared" si="50"/>
        <v>1510.4018238814474</v>
      </c>
      <c r="N138" s="719">
        <f t="shared" si="33"/>
        <v>1522.9885057471263</v>
      </c>
      <c r="O138" s="666">
        <f t="shared" si="33"/>
        <v>1218.3908045977012</v>
      </c>
      <c r="P138" s="680">
        <f t="shared" si="33"/>
        <v>1107.6280041797281</v>
      </c>
      <c r="Q138" s="761">
        <f t="shared" si="51"/>
        <v>1757.2944297082224</v>
      </c>
      <c r="R138" s="747">
        <f t="shared" si="51"/>
        <v>1405.8355437665782</v>
      </c>
      <c r="S138" s="748">
        <f t="shared" si="51"/>
        <v>1278.0323125150708</v>
      </c>
    </row>
    <row r="139" spans="1:19" ht="17" thickBot="1" x14ac:dyDescent="0.25">
      <c r="A139" s="149">
        <f t="shared" si="57"/>
        <v>135</v>
      </c>
      <c r="B139" s="861"/>
      <c r="C139" s="153"/>
      <c r="D139" s="875"/>
      <c r="E139" s="154">
        <v>40</v>
      </c>
      <c r="F139" s="154">
        <v>90</v>
      </c>
      <c r="G139" s="155" t="s">
        <v>8</v>
      </c>
      <c r="H139" s="38">
        <f t="shared" si="59"/>
        <v>2356.32183908046</v>
      </c>
      <c r="I139" s="736">
        <f>'ПРАЙС ЛИСТ ТЕРМО ПРОДУКЦИЯ РУБ'!I140/87</f>
        <v>1885.0574712643679</v>
      </c>
      <c r="J139" s="764">
        <f t="shared" si="56"/>
        <v>1713.6886102403344</v>
      </c>
      <c r="K139" s="768">
        <f t="shared" si="53"/>
        <v>2142.1107628004179</v>
      </c>
      <c r="L139" s="711">
        <f t="shared" si="50"/>
        <v>1713.6886102403344</v>
      </c>
      <c r="M139" s="742">
        <f t="shared" si="50"/>
        <v>1557.898736582122</v>
      </c>
      <c r="N139" s="719">
        <f t="shared" si="33"/>
        <v>1570.8812260536399</v>
      </c>
      <c r="O139" s="666">
        <f t="shared" si="33"/>
        <v>1256.7049808429119</v>
      </c>
      <c r="P139" s="680">
        <f t="shared" si="33"/>
        <v>1142.4590734935562</v>
      </c>
      <c r="Q139" s="761">
        <f t="shared" si="51"/>
        <v>1812.555260831123</v>
      </c>
      <c r="R139" s="747">
        <f t="shared" si="51"/>
        <v>1450.0442086648984</v>
      </c>
      <c r="S139" s="748">
        <f t="shared" si="51"/>
        <v>1318.2220078771802</v>
      </c>
    </row>
    <row r="140" spans="1:19" ht="17" thickBot="1" x14ac:dyDescent="0.25">
      <c r="A140" s="149">
        <f t="shared" si="57"/>
        <v>136</v>
      </c>
      <c r="B140" s="861"/>
      <c r="C140" s="153"/>
      <c r="D140" s="875"/>
      <c r="E140" s="154">
        <v>40</v>
      </c>
      <c r="F140" s="154">
        <f>F139+10</f>
        <v>100</v>
      </c>
      <c r="G140" s="155" t="s">
        <v>8</v>
      </c>
      <c r="H140" s="38">
        <f t="shared" si="59"/>
        <v>2356.32183908046</v>
      </c>
      <c r="I140" s="736">
        <f>'ПРАЙС ЛИСТ ТЕРМО ПРОДУКЦИЯ РУБ'!I141/87</f>
        <v>1885.0574712643679</v>
      </c>
      <c r="J140" s="764">
        <f t="shared" si="56"/>
        <v>1713.6886102403344</v>
      </c>
      <c r="K140" s="768">
        <f t="shared" si="53"/>
        <v>2142.1107628004179</v>
      </c>
      <c r="L140" s="711">
        <f t="shared" si="50"/>
        <v>1713.6886102403344</v>
      </c>
      <c r="M140" s="742">
        <f t="shared" si="50"/>
        <v>1557.898736582122</v>
      </c>
      <c r="N140" s="719">
        <f t="shared" si="33"/>
        <v>1570.8812260536399</v>
      </c>
      <c r="O140" s="666">
        <f t="shared" si="33"/>
        <v>1256.7049808429119</v>
      </c>
      <c r="P140" s="680">
        <f t="shared" si="33"/>
        <v>1142.4590734935562</v>
      </c>
      <c r="Q140" s="761">
        <f t="shared" si="51"/>
        <v>1812.555260831123</v>
      </c>
      <c r="R140" s="747">
        <f t="shared" si="51"/>
        <v>1450.0442086648984</v>
      </c>
      <c r="S140" s="748">
        <f t="shared" si="51"/>
        <v>1318.2220078771802</v>
      </c>
    </row>
    <row r="141" spans="1:19" ht="17" thickBot="1" x14ac:dyDescent="0.25">
      <c r="A141" s="149">
        <f t="shared" si="57"/>
        <v>137</v>
      </c>
      <c r="B141" s="861"/>
      <c r="C141" s="153"/>
      <c r="D141" s="875"/>
      <c r="E141" s="154">
        <v>40</v>
      </c>
      <c r="F141" s="154">
        <f t="shared" ref="F141:F145" si="60">F140+10</f>
        <v>110</v>
      </c>
      <c r="G141" s="155" t="s">
        <v>8</v>
      </c>
      <c r="H141" s="38">
        <f t="shared" si="59"/>
        <v>2356.32183908046</v>
      </c>
      <c r="I141" s="736">
        <f>'ПРАЙС ЛИСТ ТЕРМО ПРОДУКЦИЯ РУБ'!I142/87</f>
        <v>1885.0574712643679</v>
      </c>
      <c r="J141" s="764">
        <f t="shared" si="56"/>
        <v>1713.6886102403344</v>
      </c>
      <c r="K141" s="768">
        <f t="shared" si="53"/>
        <v>2142.1107628004179</v>
      </c>
      <c r="L141" s="711">
        <f t="shared" si="50"/>
        <v>1713.6886102403344</v>
      </c>
      <c r="M141" s="742">
        <f t="shared" si="50"/>
        <v>1557.898736582122</v>
      </c>
      <c r="N141" s="719">
        <f t="shared" si="33"/>
        <v>1570.8812260536399</v>
      </c>
      <c r="O141" s="666">
        <f t="shared" si="33"/>
        <v>1256.7049808429119</v>
      </c>
      <c r="P141" s="680">
        <f t="shared" si="33"/>
        <v>1142.4590734935562</v>
      </c>
      <c r="Q141" s="761">
        <f t="shared" si="51"/>
        <v>1812.555260831123</v>
      </c>
      <c r="R141" s="747">
        <f t="shared" si="51"/>
        <v>1450.0442086648984</v>
      </c>
      <c r="S141" s="748">
        <f t="shared" si="51"/>
        <v>1318.2220078771802</v>
      </c>
    </row>
    <row r="142" spans="1:19" ht="17" thickBot="1" x14ac:dyDescent="0.25">
      <c r="A142" s="149">
        <f t="shared" si="57"/>
        <v>138</v>
      </c>
      <c r="B142" s="861"/>
      <c r="C142" s="10"/>
      <c r="D142" s="875"/>
      <c r="E142" s="172">
        <v>40</v>
      </c>
      <c r="F142" s="172">
        <f t="shared" si="60"/>
        <v>120</v>
      </c>
      <c r="G142" s="173" t="s">
        <v>8</v>
      </c>
      <c r="H142" s="749">
        <f t="shared" si="59"/>
        <v>2356.32183908046</v>
      </c>
      <c r="I142" s="736">
        <f>'ПРАЙС ЛИСТ ТЕРМО ПРОДУКЦИЯ РУБ'!I143/87</f>
        <v>1885.0574712643679</v>
      </c>
      <c r="J142" s="765">
        <f t="shared" si="56"/>
        <v>1713.6886102403344</v>
      </c>
      <c r="K142" s="769">
        <f t="shared" si="53"/>
        <v>2142.1107628004179</v>
      </c>
      <c r="L142" s="703">
        <f t="shared" si="50"/>
        <v>1713.6886102403344</v>
      </c>
      <c r="M142" s="713">
        <f t="shared" si="50"/>
        <v>1557.898736582122</v>
      </c>
      <c r="N142" s="720">
        <f t="shared" si="33"/>
        <v>1570.8812260536399</v>
      </c>
      <c r="O142" s="721">
        <f t="shared" si="33"/>
        <v>1256.7049808429119</v>
      </c>
      <c r="P142" s="722">
        <f t="shared" si="33"/>
        <v>1142.4590734935562</v>
      </c>
      <c r="Q142" s="762">
        <f t="shared" si="51"/>
        <v>1812.555260831123</v>
      </c>
      <c r="R142" s="752">
        <f t="shared" si="51"/>
        <v>1450.0442086648984</v>
      </c>
      <c r="S142" s="753">
        <f t="shared" si="51"/>
        <v>1318.2220078771802</v>
      </c>
    </row>
    <row r="143" spans="1:19" ht="17" thickBot="1" x14ac:dyDescent="0.25">
      <c r="A143" s="149">
        <f t="shared" si="57"/>
        <v>139</v>
      </c>
      <c r="B143" s="861"/>
      <c r="C143" s="12"/>
      <c r="D143" s="875"/>
      <c r="E143" s="147">
        <v>40</v>
      </c>
      <c r="F143" s="147">
        <f t="shared" si="60"/>
        <v>130</v>
      </c>
      <c r="G143" s="148" t="s">
        <v>8</v>
      </c>
      <c r="H143" s="38">
        <f>I143*1.25</f>
        <v>2428.1609195402298</v>
      </c>
      <c r="I143" s="736">
        <f>'ПРАЙС ЛИСТ ТЕРМО ПРОДУКЦИЯ РУБ'!I144/87</f>
        <v>1942.528735632184</v>
      </c>
      <c r="J143" s="661">
        <f t="shared" si="56"/>
        <v>1765.9352142110761</v>
      </c>
      <c r="K143" s="662">
        <f t="shared" si="53"/>
        <v>2207.4190177638452</v>
      </c>
      <c r="L143" s="663">
        <f t="shared" si="50"/>
        <v>1765.9352142110761</v>
      </c>
      <c r="M143" s="664">
        <f t="shared" si="50"/>
        <v>1605.3956492827963</v>
      </c>
      <c r="N143" s="719">
        <f t="shared" si="33"/>
        <v>1618.7739463601531</v>
      </c>
      <c r="O143" s="666">
        <f t="shared" si="33"/>
        <v>1295.0191570881227</v>
      </c>
      <c r="P143" s="680">
        <f t="shared" si="33"/>
        <v>1177.290142807384</v>
      </c>
      <c r="Q143" s="667">
        <f t="shared" si="51"/>
        <v>1867.8160919540228</v>
      </c>
      <c r="R143" s="668">
        <f t="shared" si="51"/>
        <v>1494.2528735632184</v>
      </c>
      <c r="S143" s="669">
        <f t="shared" si="51"/>
        <v>1358.4117032392892</v>
      </c>
    </row>
    <row r="144" spans="1:19" ht="17" thickBot="1" x14ac:dyDescent="0.25">
      <c r="A144" s="149">
        <f t="shared" si="57"/>
        <v>140</v>
      </c>
      <c r="B144" s="861"/>
      <c r="C144" s="153"/>
      <c r="D144" s="875"/>
      <c r="E144" s="154">
        <v>40</v>
      </c>
      <c r="F144" s="154">
        <f t="shared" si="60"/>
        <v>140</v>
      </c>
      <c r="G144" s="155" t="s">
        <v>8</v>
      </c>
      <c r="H144" s="38">
        <f t="shared" ref="H144:H148" si="61">I144*1.25</f>
        <v>2428.1609195402298</v>
      </c>
      <c r="I144" s="736">
        <f>'ПРАЙС ЛИСТ ТЕРМО ПРОДУКЦИЯ РУБ'!I145/87</f>
        <v>1942.528735632184</v>
      </c>
      <c r="J144" s="158">
        <f t="shared" si="56"/>
        <v>1765.9352142110761</v>
      </c>
      <c r="K144" s="159">
        <f t="shared" si="53"/>
        <v>2207.4190177638452</v>
      </c>
      <c r="L144" s="160">
        <f t="shared" si="50"/>
        <v>1765.9352142110761</v>
      </c>
      <c r="M144" s="715">
        <f t="shared" si="50"/>
        <v>1605.3956492827963</v>
      </c>
      <c r="N144" s="719">
        <f t="shared" si="33"/>
        <v>1618.7739463601531</v>
      </c>
      <c r="O144" s="666">
        <f t="shared" si="33"/>
        <v>1295.0191570881227</v>
      </c>
      <c r="P144" s="680">
        <f t="shared" si="33"/>
        <v>1177.290142807384</v>
      </c>
      <c r="Q144" s="161">
        <f t="shared" si="51"/>
        <v>1867.8160919540228</v>
      </c>
      <c r="R144" s="162">
        <f t="shared" si="51"/>
        <v>1494.2528735632184</v>
      </c>
      <c r="S144" s="163">
        <f t="shared" si="51"/>
        <v>1358.4117032392892</v>
      </c>
    </row>
    <row r="145" spans="1:19" ht="17" thickBot="1" x14ac:dyDescent="0.25">
      <c r="A145" s="149">
        <f t="shared" si="57"/>
        <v>141</v>
      </c>
      <c r="B145" s="861"/>
      <c r="C145" s="153"/>
      <c r="D145" s="875"/>
      <c r="E145" s="154">
        <v>40</v>
      </c>
      <c r="F145" s="154">
        <f t="shared" si="60"/>
        <v>150</v>
      </c>
      <c r="G145" s="155" t="s">
        <v>8</v>
      </c>
      <c r="H145" s="38">
        <f t="shared" si="61"/>
        <v>2500</v>
      </c>
      <c r="I145" s="736">
        <f>'ПРАЙС ЛИСТ ТЕРМО ПРОДУКЦИЯ РУБ'!I146/87</f>
        <v>2000</v>
      </c>
      <c r="J145" s="158">
        <f t="shared" si="56"/>
        <v>1818.181818181818</v>
      </c>
      <c r="K145" s="159">
        <f t="shared" si="53"/>
        <v>2272.7272727272725</v>
      </c>
      <c r="L145" s="160">
        <f t="shared" si="50"/>
        <v>1818.181818181818</v>
      </c>
      <c r="M145" s="715">
        <f t="shared" si="50"/>
        <v>1652.8925619834708</v>
      </c>
      <c r="N145" s="719">
        <f t="shared" si="33"/>
        <v>1666.6666666666667</v>
      </c>
      <c r="O145" s="666">
        <f t="shared" si="33"/>
        <v>1333.3333333333333</v>
      </c>
      <c r="P145" s="680">
        <f t="shared" si="33"/>
        <v>1212.121212121212</v>
      </c>
      <c r="Q145" s="161">
        <f t="shared" si="51"/>
        <v>1923.0769230769231</v>
      </c>
      <c r="R145" s="162">
        <f t="shared" si="51"/>
        <v>1538.4615384615383</v>
      </c>
      <c r="S145" s="163">
        <f t="shared" si="51"/>
        <v>1398.6013986013984</v>
      </c>
    </row>
    <row r="146" spans="1:19" ht="17" thickBot="1" x14ac:dyDescent="0.25">
      <c r="A146" s="149">
        <f t="shared" si="57"/>
        <v>142</v>
      </c>
      <c r="B146" s="861"/>
      <c r="C146" s="153"/>
      <c r="D146" s="875"/>
      <c r="E146" s="154">
        <v>40</v>
      </c>
      <c r="F146" s="154">
        <f>F145+10</f>
        <v>160</v>
      </c>
      <c r="G146" s="155" t="s">
        <v>8</v>
      </c>
      <c r="H146" s="38">
        <f t="shared" si="61"/>
        <v>2500</v>
      </c>
      <c r="I146" s="736">
        <f>'ПРАЙС ЛИСТ ТЕРМО ПРОДУКЦИЯ РУБ'!I147/87</f>
        <v>2000</v>
      </c>
      <c r="J146" s="158">
        <f t="shared" si="56"/>
        <v>1818.181818181818</v>
      </c>
      <c r="K146" s="159">
        <f t="shared" si="53"/>
        <v>2272.7272727272725</v>
      </c>
      <c r="L146" s="160">
        <f t="shared" si="50"/>
        <v>1818.181818181818</v>
      </c>
      <c r="M146" s="715">
        <f t="shared" si="50"/>
        <v>1652.8925619834708</v>
      </c>
      <c r="N146" s="719">
        <f t="shared" si="33"/>
        <v>1666.6666666666667</v>
      </c>
      <c r="O146" s="666">
        <f t="shared" si="33"/>
        <v>1333.3333333333333</v>
      </c>
      <c r="P146" s="680">
        <f t="shared" si="33"/>
        <v>1212.121212121212</v>
      </c>
      <c r="Q146" s="161">
        <f t="shared" si="51"/>
        <v>1923.0769230769231</v>
      </c>
      <c r="R146" s="162">
        <f t="shared" si="51"/>
        <v>1538.4615384615383</v>
      </c>
      <c r="S146" s="163">
        <f t="shared" si="51"/>
        <v>1398.6013986013984</v>
      </c>
    </row>
    <row r="147" spans="1:19" ht="17" thickBot="1" x14ac:dyDescent="0.25">
      <c r="A147" s="149">
        <f t="shared" si="57"/>
        <v>143</v>
      </c>
      <c r="B147" s="861"/>
      <c r="C147" s="153"/>
      <c r="D147" s="875"/>
      <c r="E147" s="154">
        <v>40</v>
      </c>
      <c r="F147" s="154">
        <f t="shared" ref="F147" si="62">F146+10</f>
        <v>170</v>
      </c>
      <c r="G147" s="155" t="s">
        <v>8</v>
      </c>
      <c r="H147" s="38">
        <f t="shared" si="61"/>
        <v>2500</v>
      </c>
      <c r="I147" s="736">
        <f>'ПРАЙС ЛИСТ ТЕРМО ПРОДУКЦИЯ РУБ'!I148/87</f>
        <v>2000</v>
      </c>
      <c r="J147" s="158">
        <f t="shared" si="56"/>
        <v>1818.181818181818</v>
      </c>
      <c r="K147" s="159">
        <f t="shared" si="53"/>
        <v>2272.7272727272725</v>
      </c>
      <c r="L147" s="160">
        <f t="shared" si="50"/>
        <v>1818.181818181818</v>
      </c>
      <c r="M147" s="715">
        <f t="shared" si="50"/>
        <v>1652.8925619834708</v>
      </c>
      <c r="N147" s="719">
        <f t="shared" si="33"/>
        <v>1666.6666666666667</v>
      </c>
      <c r="O147" s="666">
        <f t="shared" si="33"/>
        <v>1333.3333333333333</v>
      </c>
      <c r="P147" s="680">
        <f t="shared" si="33"/>
        <v>1212.121212121212</v>
      </c>
      <c r="Q147" s="161">
        <f t="shared" si="51"/>
        <v>1923.0769230769231</v>
      </c>
      <c r="R147" s="162">
        <f t="shared" si="51"/>
        <v>1538.4615384615383</v>
      </c>
      <c r="S147" s="163">
        <f t="shared" si="51"/>
        <v>1398.6013986013984</v>
      </c>
    </row>
    <row r="148" spans="1:19" ht="17" thickBot="1" x14ac:dyDescent="0.25">
      <c r="A148" s="176">
        <f t="shared" si="57"/>
        <v>144</v>
      </c>
      <c r="B148" s="862"/>
      <c r="C148" s="10"/>
      <c r="D148" s="876"/>
      <c r="E148" s="172">
        <v>40</v>
      </c>
      <c r="F148" s="172">
        <f>F147+10</f>
        <v>180</v>
      </c>
      <c r="G148" s="173" t="s">
        <v>8</v>
      </c>
      <c r="H148" s="38">
        <f t="shared" si="61"/>
        <v>2500</v>
      </c>
      <c r="I148" s="736">
        <f>'ПРАЙС ЛИСТ ТЕРМО ПРОДУКЦИЯ РУБ'!I149/87</f>
        <v>2000</v>
      </c>
      <c r="J148" s="175">
        <f t="shared" si="56"/>
        <v>1818.181818181818</v>
      </c>
      <c r="K148" s="44">
        <f t="shared" si="53"/>
        <v>2272.7272727272725</v>
      </c>
      <c r="L148" s="169">
        <f t="shared" si="50"/>
        <v>1818.181818181818</v>
      </c>
      <c r="M148" s="713">
        <f t="shared" si="50"/>
        <v>1652.8925619834708</v>
      </c>
      <c r="N148" s="720">
        <f t="shared" si="33"/>
        <v>1666.6666666666667</v>
      </c>
      <c r="O148" s="721">
        <f t="shared" si="33"/>
        <v>1333.3333333333333</v>
      </c>
      <c r="P148" s="722">
        <f t="shared" si="33"/>
        <v>1212.121212121212</v>
      </c>
      <c r="Q148" s="51">
        <f t="shared" si="51"/>
        <v>1923.0769230769231</v>
      </c>
      <c r="R148" s="170">
        <f t="shared" si="51"/>
        <v>1538.4615384615383</v>
      </c>
      <c r="S148" s="171">
        <f t="shared" si="51"/>
        <v>1398.6013986013984</v>
      </c>
    </row>
    <row r="149" spans="1:19" ht="17" thickBot="1" x14ac:dyDescent="0.25">
      <c r="A149" s="946" t="s">
        <v>22</v>
      </c>
      <c r="B149" s="947"/>
      <c r="C149" s="947"/>
      <c r="D149" s="947"/>
      <c r="E149" s="947"/>
      <c r="F149" s="947"/>
      <c r="G149" s="947"/>
      <c r="H149" s="947"/>
      <c r="I149" s="947"/>
      <c r="J149" s="947"/>
      <c r="K149" s="947"/>
      <c r="L149" s="947"/>
      <c r="M149" s="947"/>
      <c r="N149" s="947"/>
      <c r="O149" s="947"/>
      <c r="P149" s="947"/>
      <c r="Q149" s="947"/>
      <c r="R149" s="947"/>
      <c r="S149" s="947"/>
    </row>
    <row r="150" spans="1:19" x14ac:dyDescent="0.2">
      <c r="A150" s="940" t="s">
        <v>19</v>
      </c>
      <c r="B150" s="941"/>
      <c r="C150" s="941"/>
      <c r="D150" s="941"/>
      <c r="E150" s="941"/>
      <c r="F150" s="941"/>
      <c r="G150" s="942"/>
      <c r="H150" s="878" t="s">
        <v>86</v>
      </c>
      <c r="I150" s="879"/>
      <c r="J150" s="880"/>
      <c r="K150" s="884" t="s">
        <v>87</v>
      </c>
      <c r="L150" s="885"/>
      <c r="M150" s="886"/>
      <c r="N150" s="900" t="s">
        <v>85</v>
      </c>
      <c r="O150" s="901"/>
      <c r="P150" s="902"/>
      <c r="Q150" s="903" t="s">
        <v>88</v>
      </c>
      <c r="R150" s="904"/>
      <c r="S150" s="905"/>
    </row>
    <row r="151" spans="1:19" ht="20" thickBot="1" x14ac:dyDescent="0.3">
      <c r="A151" s="943"/>
      <c r="B151" s="944"/>
      <c r="C151" s="944"/>
      <c r="D151" s="944"/>
      <c r="E151" s="944"/>
      <c r="F151" s="944"/>
      <c r="G151" s="945"/>
      <c r="H151" s="915" t="s">
        <v>9</v>
      </c>
      <c r="I151" s="907"/>
      <c r="J151" s="916"/>
      <c r="K151" s="917" t="s">
        <v>9</v>
      </c>
      <c r="L151" s="918"/>
      <c r="M151" s="919"/>
      <c r="N151" s="920" t="s">
        <v>9</v>
      </c>
      <c r="O151" s="921"/>
      <c r="P151" s="922"/>
      <c r="Q151" s="923" t="s">
        <v>9</v>
      </c>
      <c r="R151" s="924"/>
      <c r="S151" s="925"/>
    </row>
    <row r="152" spans="1:19" ht="17" thickBot="1" x14ac:dyDescent="0.25">
      <c r="A152" s="677"/>
      <c r="B152" s="179" t="s">
        <v>1</v>
      </c>
      <c r="C152" s="180" t="s">
        <v>2</v>
      </c>
      <c r="D152" s="180" t="s">
        <v>3</v>
      </c>
      <c r="E152" s="181" t="s">
        <v>4</v>
      </c>
      <c r="F152" s="181" t="s">
        <v>5</v>
      </c>
      <c r="G152" s="182" t="s">
        <v>6</v>
      </c>
      <c r="H152" s="28" t="s">
        <v>10</v>
      </c>
      <c r="I152" s="29" t="s">
        <v>11</v>
      </c>
      <c r="J152" s="30" t="s">
        <v>12</v>
      </c>
      <c r="K152" s="28" t="s">
        <v>10</v>
      </c>
      <c r="L152" s="29" t="s">
        <v>11</v>
      </c>
      <c r="M152" s="30" t="s">
        <v>12</v>
      </c>
      <c r="N152" s="28" t="s">
        <v>10</v>
      </c>
      <c r="O152" s="29" t="s">
        <v>11</v>
      </c>
      <c r="P152" s="30" t="s">
        <v>12</v>
      </c>
      <c r="Q152" s="28" t="s">
        <v>10</v>
      </c>
      <c r="R152" s="29" t="s">
        <v>11</v>
      </c>
      <c r="S152" s="30" t="s">
        <v>12</v>
      </c>
    </row>
    <row r="153" spans="1:19" ht="17" thickBot="1" x14ac:dyDescent="0.25">
      <c r="A153" s="674">
        <f>A148+1</f>
        <v>145</v>
      </c>
      <c r="B153" s="899" t="s">
        <v>7</v>
      </c>
      <c r="C153" s="675"/>
      <c r="D153" s="875"/>
      <c r="E153" s="658">
        <v>10</v>
      </c>
      <c r="F153" s="658">
        <v>20</v>
      </c>
      <c r="G153" s="659" t="s">
        <v>8</v>
      </c>
      <c r="H153" s="34">
        <f t="shared" ref="H153:H202" si="63">I153*1.25</f>
        <v>4202.5862068965516</v>
      </c>
      <c r="I153" s="736">
        <f>'ПРАЙС ЛИСТ ТЕРМО ПРОДУКЦИЯ РУБ'!I154/87</f>
        <v>3362.0689655172414</v>
      </c>
      <c r="J153" s="763">
        <f t="shared" ref="J153:J202" si="64">I153/1.1</f>
        <v>3056.4263322884012</v>
      </c>
      <c r="K153" s="40">
        <f t="shared" ref="K153:M168" si="65">H153/1.1</f>
        <v>3820.5329153605012</v>
      </c>
      <c r="L153" s="705">
        <f t="shared" si="65"/>
        <v>3056.4263322884012</v>
      </c>
      <c r="M153" s="714">
        <f t="shared" si="65"/>
        <v>2778.5693929894555</v>
      </c>
      <c r="N153" s="760">
        <f t="shared" ref="N153:P168" si="66">H153/1.5</f>
        <v>2801.7241379310344</v>
      </c>
      <c r="O153" s="717">
        <f t="shared" si="66"/>
        <v>2241.3793103448274</v>
      </c>
      <c r="P153" s="718">
        <f t="shared" si="66"/>
        <v>2037.6175548589342</v>
      </c>
      <c r="Q153" s="48">
        <f t="shared" ref="Q153:S168" si="67">H153/1.3</f>
        <v>3232.7586206896549</v>
      </c>
      <c r="R153" s="739">
        <f t="shared" si="67"/>
        <v>2586.2068965517242</v>
      </c>
      <c r="S153" s="740">
        <f t="shared" si="67"/>
        <v>2351.0971786833857</v>
      </c>
    </row>
    <row r="154" spans="1:19" ht="17" thickBot="1" x14ac:dyDescent="0.25">
      <c r="A154" s="146">
        <f t="shared" si="57"/>
        <v>146</v>
      </c>
      <c r="B154" s="899"/>
      <c r="C154" s="5"/>
      <c r="D154" s="875"/>
      <c r="E154" s="6">
        <v>10</v>
      </c>
      <c r="F154" s="6">
        <v>40</v>
      </c>
      <c r="G154" s="8" t="s">
        <v>8</v>
      </c>
      <c r="H154" s="38">
        <f t="shared" si="63"/>
        <v>4295.977011494253</v>
      </c>
      <c r="I154" s="736">
        <f>'ПРАЙС ЛИСТ ТЕРМО ПРОДУКЦИЯ РУБ'!I155/87</f>
        <v>3436.7816091954023</v>
      </c>
      <c r="J154" s="764">
        <f t="shared" si="64"/>
        <v>3124.3469174503657</v>
      </c>
      <c r="K154" s="710">
        <f t="shared" si="65"/>
        <v>3905.4336468129568</v>
      </c>
      <c r="L154" s="711">
        <f t="shared" si="65"/>
        <v>3124.3469174503657</v>
      </c>
      <c r="M154" s="742">
        <f t="shared" si="65"/>
        <v>2840.3153795003323</v>
      </c>
      <c r="N154" s="719">
        <f t="shared" si="66"/>
        <v>2863.984674329502</v>
      </c>
      <c r="O154" s="666">
        <f t="shared" si="66"/>
        <v>2291.1877394636017</v>
      </c>
      <c r="P154" s="680">
        <f t="shared" si="66"/>
        <v>2082.8979449669105</v>
      </c>
      <c r="Q154" s="761">
        <f t="shared" si="67"/>
        <v>3304.5977011494251</v>
      </c>
      <c r="R154" s="747">
        <f t="shared" si="67"/>
        <v>2643.67816091954</v>
      </c>
      <c r="S154" s="748">
        <f t="shared" si="67"/>
        <v>2403.3437826541276</v>
      </c>
    </row>
    <row r="155" spans="1:19" ht="17" thickBot="1" x14ac:dyDescent="0.25">
      <c r="A155" s="146">
        <f t="shared" si="57"/>
        <v>147</v>
      </c>
      <c r="B155" s="899"/>
      <c r="C155" s="5"/>
      <c r="D155" s="875"/>
      <c r="E155" s="6">
        <v>20</v>
      </c>
      <c r="F155" s="6">
        <v>20</v>
      </c>
      <c r="G155" s="8" t="s">
        <v>8</v>
      </c>
      <c r="H155" s="38">
        <f t="shared" si="63"/>
        <v>4389.3678160919544</v>
      </c>
      <c r="I155" s="736">
        <f>'ПРАЙС ЛИСТ ТЕРМО ПРОДУКЦИЯ РУБ'!I156/87</f>
        <v>3511.4942528735633</v>
      </c>
      <c r="J155" s="764">
        <f t="shared" si="64"/>
        <v>3192.2675026123302</v>
      </c>
      <c r="K155" s="710">
        <f t="shared" si="65"/>
        <v>3990.3343782654129</v>
      </c>
      <c r="L155" s="711">
        <f t="shared" si="65"/>
        <v>3192.2675026123302</v>
      </c>
      <c r="M155" s="742">
        <f t="shared" si="65"/>
        <v>2902.061366011209</v>
      </c>
      <c r="N155" s="719">
        <f t="shared" si="66"/>
        <v>2926.2452107279696</v>
      </c>
      <c r="O155" s="666">
        <f t="shared" si="66"/>
        <v>2340.9961685823755</v>
      </c>
      <c r="P155" s="680">
        <f t="shared" si="66"/>
        <v>2128.1783350748869</v>
      </c>
      <c r="Q155" s="761">
        <f t="shared" si="67"/>
        <v>3376.4367816091958</v>
      </c>
      <c r="R155" s="747">
        <f t="shared" si="67"/>
        <v>2701.1494252873563</v>
      </c>
      <c r="S155" s="748">
        <f t="shared" si="67"/>
        <v>2455.5903866248691</v>
      </c>
    </row>
    <row r="156" spans="1:19" ht="17" thickBot="1" x14ac:dyDescent="0.25">
      <c r="A156" s="146">
        <f t="shared" si="57"/>
        <v>148</v>
      </c>
      <c r="B156" s="899"/>
      <c r="C156" s="5"/>
      <c r="D156" s="875"/>
      <c r="E156" s="6">
        <v>20</v>
      </c>
      <c r="F156" s="6">
        <v>40</v>
      </c>
      <c r="G156" s="8" t="s">
        <v>8</v>
      </c>
      <c r="H156" s="38">
        <f t="shared" si="63"/>
        <v>4482.7586206896549</v>
      </c>
      <c r="I156" s="736">
        <f>'ПРАЙС ЛИСТ ТЕРМО ПРОДУКЦИЯ РУБ'!I157/87</f>
        <v>3586.2068965517242</v>
      </c>
      <c r="J156" s="764">
        <f t="shared" si="64"/>
        <v>3260.1880877742947</v>
      </c>
      <c r="K156" s="710">
        <f t="shared" si="65"/>
        <v>4075.2351097178675</v>
      </c>
      <c r="L156" s="711">
        <f t="shared" si="65"/>
        <v>3260.1880877742947</v>
      </c>
      <c r="M156" s="742">
        <f t="shared" si="65"/>
        <v>2963.8073525220857</v>
      </c>
      <c r="N156" s="719">
        <f t="shared" si="66"/>
        <v>2988.5057471264367</v>
      </c>
      <c r="O156" s="666">
        <f t="shared" si="66"/>
        <v>2390.8045977011493</v>
      </c>
      <c r="P156" s="680">
        <f t="shared" si="66"/>
        <v>2173.458725182863</v>
      </c>
      <c r="Q156" s="761">
        <f t="shared" si="67"/>
        <v>3448.2758620689651</v>
      </c>
      <c r="R156" s="747">
        <f t="shared" si="67"/>
        <v>2758.6206896551726</v>
      </c>
      <c r="S156" s="748">
        <f t="shared" si="67"/>
        <v>2507.836990595611</v>
      </c>
    </row>
    <row r="157" spans="1:19" ht="17" thickBot="1" x14ac:dyDescent="0.25">
      <c r="A157" s="146">
        <f t="shared" si="57"/>
        <v>149</v>
      </c>
      <c r="B157" s="899"/>
      <c r="C157" s="5"/>
      <c r="D157" s="875"/>
      <c r="E157" s="6">
        <v>30</v>
      </c>
      <c r="F157" s="6">
        <v>30</v>
      </c>
      <c r="G157" s="8" t="s">
        <v>8</v>
      </c>
      <c r="H157" s="38">
        <f t="shared" si="63"/>
        <v>4576.1494252873563</v>
      </c>
      <c r="I157" s="736">
        <f>'ПРАЙС ЛИСТ ТЕРМО ПРОДУКЦИЯ РУБ'!I158/87</f>
        <v>3660.9195402298851</v>
      </c>
      <c r="J157" s="764">
        <f t="shared" si="64"/>
        <v>3328.1086729362587</v>
      </c>
      <c r="K157" s="710">
        <f t="shared" si="65"/>
        <v>4160.1358411703231</v>
      </c>
      <c r="L157" s="711">
        <f t="shared" si="65"/>
        <v>3328.1086729362587</v>
      </c>
      <c r="M157" s="742">
        <f t="shared" si="65"/>
        <v>3025.5533390329624</v>
      </c>
      <c r="N157" s="719">
        <f t="shared" si="66"/>
        <v>3050.7662835249043</v>
      </c>
      <c r="O157" s="666">
        <f t="shared" si="66"/>
        <v>2440.6130268199236</v>
      </c>
      <c r="P157" s="680">
        <f t="shared" si="66"/>
        <v>2218.739115290839</v>
      </c>
      <c r="Q157" s="761">
        <f t="shared" si="67"/>
        <v>3520.1149425287354</v>
      </c>
      <c r="R157" s="747">
        <f t="shared" si="67"/>
        <v>2816.0919540229884</v>
      </c>
      <c r="S157" s="748">
        <f t="shared" si="67"/>
        <v>2560.0835945663525</v>
      </c>
    </row>
    <row r="158" spans="1:19" ht="17" thickBot="1" x14ac:dyDescent="0.25">
      <c r="A158" s="146">
        <f t="shared" si="57"/>
        <v>150</v>
      </c>
      <c r="B158" s="899"/>
      <c r="C158" s="5"/>
      <c r="D158" s="875"/>
      <c r="E158" s="6">
        <v>30</v>
      </c>
      <c r="F158" s="6">
        <v>40</v>
      </c>
      <c r="G158" s="8" t="s">
        <v>8</v>
      </c>
      <c r="H158" s="38">
        <f t="shared" si="63"/>
        <v>4669.5402298850577</v>
      </c>
      <c r="I158" s="736">
        <f>'ПРАЙС ЛИСТ ТЕРМО ПРОДУКЦИЯ РУБ'!I159/87</f>
        <v>3735.632183908046</v>
      </c>
      <c r="J158" s="764">
        <f t="shared" si="64"/>
        <v>3396.0292580982232</v>
      </c>
      <c r="K158" s="710">
        <f t="shared" si="65"/>
        <v>4245.0365726227792</v>
      </c>
      <c r="L158" s="711">
        <f t="shared" si="65"/>
        <v>3396.0292580982232</v>
      </c>
      <c r="M158" s="742">
        <f t="shared" si="65"/>
        <v>3087.2993255438391</v>
      </c>
      <c r="N158" s="719">
        <f t="shared" si="66"/>
        <v>3113.0268199233719</v>
      </c>
      <c r="O158" s="666">
        <f t="shared" si="66"/>
        <v>2490.4214559386974</v>
      </c>
      <c r="P158" s="680">
        <f t="shared" si="66"/>
        <v>2264.0195053988155</v>
      </c>
      <c r="Q158" s="761">
        <f t="shared" si="67"/>
        <v>3591.9540229885056</v>
      </c>
      <c r="R158" s="747">
        <f t="shared" si="67"/>
        <v>2873.5632183908046</v>
      </c>
      <c r="S158" s="748">
        <f t="shared" si="67"/>
        <v>2612.3301985370945</v>
      </c>
    </row>
    <row r="159" spans="1:19" ht="17" thickBot="1" x14ac:dyDescent="0.25">
      <c r="A159" s="146">
        <f t="shared" si="57"/>
        <v>151</v>
      </c>
      <c r="B159" s="899"/>
      <c r="C159" s="5"/>
      <c r="D159" s="875"/>
      <c r="E159" s="6">
        <v>30</v>
      </c>
      <c r="F159" s="6">
        <v>60</v>
      </c>
      <c r="G159" s="8" t="s">
        <v>8</v>
      </c>
      <c r="H159" s="38">
        <f t="shared" si="63"/>
        <v>4762.9310344827591</v>
      </c>
      <c r="I159" s="736">
        <f>'ПРАЙС ЛИСТ ТЕРМО ПРОДУКЦИЯ РУБ'!I160/87</f>
        <v>3810.344827586207</v>
      </c>
      <c r="J159" s="764">
        <f t="shared" si="64"/>
        <v>3463.9498432601877</v>
      </c>
      <c r="K159" s="710">
        <f t="shared" si="65"/>
        <v>4329.9373040752353</v>
      </c>
      <c r="L159" s="711">
        <f t="shared" si="65"/>
        <v>3463.9498432601877</v>
      </c>
      <c r="M159" s="742">
        <f t="shared" si="65"/>
        <v>3149.0453120547159</v>
      </c>
      <c r="N159" s="719">
        <f t="shared" si="66"/>
        <v>3175.2873563218395</v>
      </c>
      <c r="O159" s="666">
        <f t="shared" si="66"/>
        <v>2540.2298850574712</v>
      </c>
      <c r="P159" s="680">
        <f t="shared" si="66"/>
        <v>2309.2998955067919</v>
      </c>
      <c r="Q159" s="761">
        <f t="shared" si="67"/>
        <v>3663.7931034482763</v>
      </c>
      <c r="R159" s="747">
        <f t="shared" si="67"/>
        <v>2931.0344827586205</v>
      </c>
      <c r="S159" s="748">
        <f t="shared" si="67"/>
        <v>2664.5768025078364</v>
      </c>
    </row>
    <row r="160" spans="1:19" ht="17" thickBot="1" x14ac:dyDescent="0.25">
      <c r="A160" s="146">
        <f t="shared" si="57"/>
        <v>152</v>
      </c>
      <c r="B160" s="899"/>
      <c r="C160" s="5"/>
      <c r="D160" s="875"/>
      <c r="E160" s="6">
        <v>40</v>
      </c>
      <c r="F160" s="6">
        <v>40</v>
      </c>
      <c r="G160" s="8" t="s">
        <v>8</v>
      </c>
      <c r="H160" s="38">
        <f t="shared" si="63"/>
        <v>4856.3218390804595</v>
      </c>
      <c r="I160" s="736">
        <f>'ПРАЙС ЛИСТ ТЕРМО ПРОДУКЦИЯ РУБ'!I161/87</f>
        <v>3885.0574712643679</v>
      </c>
      <c r="J160" s="764">
        <f t="shared" si="64"/>
        <v>3531.8704284221521</v>
      </c>
      <c r="K160" s="710">
        <f t="shared" si="65"/>
        <v>4414.8380355276904</v>
      </c>
      <c r="L160" s="711">
        <f t="shared" si="65"/>
        <v>3531.8704284221521</v>
      </c>
      <c r="M160" s="742">
        <f t="shared" si="65"/>
        <v>3210.7912985655926</v>
      </c>
      <c r="N160" s="719">
        <f t="shared" si="66"/>
        <v>3237.5478927203062</v>
      </c>
      <c r="O160" s="666">
        <f t="shared" si="66"/>
        <v>2590.0383141762454</v>
      </c>
      <c r="P160" s="680">
        <f t="shared" si="66"/>
        <v>2354.5802856147679</v>
      </c>
      <c r="Q160" s="761">
        <f t="shared" si="67"/>
        <v>3735.6321839080456</v>
      </c>
      <c r="R160" s="747">
        <f t="shared" si="67"/>
        <v>2988.5057471264367</v>
      </c>
      <c r="S160" s="748">
        <f t="shared" si="67"/>
        <v>2716.8234064785784</v>
      </c>
    </row>
    <row r="161" spans="1:19" ht="17" thickBot="1" x14ac:dyDescent="0.25">
      <c r="A161" s="146">
        <f t="shared" si="57"/>
        <v>153</v>
      </c>
      <c r="B161" s="899"/>
      <c r="C161" s="5"/>
      <c r="D161" s="875"/>
      <c r="E161" s="6">
        <v>40</v>
      </c>
      <c r="F161" s="6">
        <v>60</v>
      </c>
      <c r="G161" s="8" t="s">
        <v>8</v>
      </c>
      <c r="H161" s="38">
        <f t="shared" si="63"/>
        <v>4949.7126436781609</v>
      </c>
      <c r="I161" s="736">
        <f>'ПРАЙС ЛИСТ ТЕРМО ПРОДУКЦИЯ РУБ'!I162/87</f>
        <v>3959.7701149425288</v>
      </c>
      <c r="J161" s="764">
        <f t="shared" si="64"/>
        <v>3599.7910135841166</v>
      </c>
      <c r="K161" s="710">
        <f t="shared" si="65"/>
        <v>4499.7387669801456</v>
      </c>
      <c r="L161" s="711">
        <f t="shared" si="65"/>
        <v>3599.7910135841166</v>
      </c>
      <c r="M161" s="742">
        <f t="shared" si="65"/>
        <v>3272.5372850764693</v>
      </c>
      <c r="N161" s="719">
        <f t="shared" si="66"/>
        <v>3299.8084291187738</v>
      </c>
      <c r="O161" s="666">
        <f t="shared" si="66"/>
        <v>2639.8467432950192</v>
      </c>
      <c r="P161" s="680">
        <f t="shared" si="66"/>
        <v>2399.8606757227444</v>
      </c>
      <c r="Q161" s="761">
        <f t="shared" si="67"/>
        <v>3807.4712643678158</v>
      </c>
      <c r="R161" s="747">
        <f t="shared" si="67"/>
        <v>3045.977011494253</v>
      </c>
      <c r="S161" s="748">
        <f t="shared" si="67"/>
        <v>2769.0700104493203</v>
      </c>
    </row>
    <row r="162" spans="1:19" ht="17" thickBot="1" x14ac:dyDescent="0.25">
      <c r="A162" s="146">
        <f t="shared" si="57"/>
        <v>154</v>
      </c>
      <c r="B162" s="899"/>
      <c r="C162" s="17"/>
      <c r="D162" s="875"/>
      <c r="E162" s="18">
        <v>40</v>
      </c>
      <c r="F162" s="18">
        <v>80</v>
      </c>
      <c r="G162" s="19" t="s">
        <v>8</v>
      </c>
      <c r="H162" s="749">
        <f t="shared" si="63"/>
        <v>5043.1034482758623</v>
      </c>
      <c r="I162" s="736">
        <f>'ПРАЙС ЛИСТ ТЕРМО ПРОДУКЦИЯ РУБ'!I163/87</f>
        <v>4034.4827586206898</v>
      </c>
      <c r="J162" s="765">
        <f t="shared" si="64"/>
        <v>3667.7115987460811</v>
      </c>
      <c r="K162" s="702">
        <f t="shared" si="65"/>
        <v>4584.6394984326016</v>
      </c>
      <c r="L162" s="703">
        <f t="shared" si="65"/>
        <v>3667.7115987460811</v>
      </c>
      <c r="M162" s="713">
        <f t="shared" si="65"/>
        <v>3334.283271587346</v>
      </c>
      <c r="N162" s="720">
        <f t="shared" si="66"/>
        <v>3362.0689655172414</v>
      </c>
      <c r="O162" s="721">
        <f t="shared" si="66"/>
        <v>2689.655172413793</v>
      </c>
      <c r="P162" s="722">
        <f t="shared" si="66"/>
        <v>2445.1410658307209</v>
      </c>
      <c r="Q162" s="762">
        <f t="shared" si="67"/>
        <v>3879.3103448275861</v>
      </c>
      <c r="R162" s="752">
        <f t="shared" si="67"/>
        <v>3103.4482758620688</v>
      </c>
      <c r="S162" s="753">
        <f t="shared" si="67"/>
        <v>2821.3166144200623</v>
      </c>
    </row>
    <row r="163" spans="1:19" ht="17" thickBot="1" x14ac:dyDescent="0.25">
      <c r="A163" s="146">
        <f t="shared" si="57"/>
        <v>155</v>
      </c>
      <c r="B163" s="896" t="s">
        <v>14</v>
      </c>
      <c r="C163" s="21"/>
      <c r="D163" s="877"/>
      <c r="E163" s="22">
        <v>10</v>
      </c>
      <c r="F163" s="22">
        <v>20</v>
      </c>
      <c r="G163" s="23" t="s">
        <v>8</v>
      </c>
      <c r="H163" s="38">
        <f t="shared" si="63"/>
        <v>2895.1149425287354</v>
      </c>
      <c r="I163" s="736">
        <f>'ПРАЙС ЛИСТ ТЕРМО ПРОДУКЦИЯ РУБ'!I164/87</f>
        <v>2316.0919540229884</v>
      </c>
      <c r="J163" s="676">
        <f t="shared" si="64"/>
        <v>2105.5381400208985</v>
      </c>
      <c r="K163" s="662">
        <f t="shared" si="65"/>
        <v>2631.9226750261228</v>
      </c>
      <c r="L163" s="663">
        <f t="shared" si="65"/>
        <v>2105.5381400208985</v>
      </c>
      <c r="M163" s="664">
        <f t="shared" si="65"/>
        <v>1914.1255818371803</v>
      </c>
      <c r="N163" s="719">
        <f t="shared" si="66"/>
        <v>1930.0766283524902</v>
      </c>
      <c r="O163" s="666">
        <f t="shared" si="66"/>
        <v>1544.0613026819922</v>
      </c>
      <c r="P163" s="680">
        <f t="shared" si="66"/>
        <v>1403.6920933472657</v>
      </c>
      <c r="Q163" s="723">
        <f t="shared" si="67"/>
        <v>2227.0114942528735</v>
      </c>
      <c r="R163" s="668">
        <f t="shared" si="67"/>
        <v>1781.6091954022986</v>
      </c>
      <c r="S163" s="669">
        <f t="shared" si="67"/>
        <v>1619.6447230929987</v>
      </c>
    </row>
    <row r="164" spans="1:19" ht="17" thickBot="1" x14ac:dyDescent="0.25">
      <c r="A164" s="146">
        <f t="shared" si="57"/>
        <v>156</v>
      </c>
      <c r="B164" s="897"/>
      <c r="C164" s="5"/>
      <c r="D164" s="875"/>
      <c r="E164" s="6">
        <v>10</v>
      </c>
      <c r="F164" s="6">
        <v>40</v>
      </c>
      <c r="G164" s="8" t="s">
        <v>8</v>
      </c>
      <c r="H164" s="38">
        <f t="shared" si="63"/>
        <v>2988.5057471264367</v>
      </c>
      <c r="I164" s="736">
        <f>'ПРАЙС ЛИСТ ТЕРМО ПРОДУКЦИЯ РУБ'!I165/87</f>
        <v>2390.8045977011493</v>
      </c>
      <c r="J164" s="39">
        <f t="shared" si="64"/>
        <v>2173.458725182863</v>
      </c>
      <c r="K164" s="41">
        <f t="shared" si="65"/>
        <v>2716.8234064785788</v>
      </c>
      <c r="L164" s="42">
        <f t="shared" si="65"/>
        <v>2173.458725182863</v>
      </c>
      <c r="M164" s="43">
        <f t="shared" si="65"/>
        <v>1975.8715683480571</v>
      </c>
      <c r="N164" s="719">
        <f t="shared" si="66"/>
        <v>1992.3371647509578</v>
      </c>
      <c r="O164" s="666">
        <f t="shared" si="66"/>
        <v>1593.8697318007662</v>
      </c>
      <c r="P164" s="680">
        <f t="shared" si="66"/>
        <v>1448.9724834552419</v>
      </c>
      <c r="Q164" s="54">
        <f t="shared" si="67"/>
        <v>2298.8505747126437</v>
      </c>
      <c r="R164" s="49">
        <f t="shared" si="67"/>
        <v>1839.0804597701149</v>
      </c>
      <c r="S164" s="50">
        <f t="shared" si="67"/>
        <v>1671.8913270637406</v>
      </c>
    </row>
    <row r="165" spans="1:19" ht="17" thickBot="1" x14ac:dyDescent="0.25">
      <c r="A165" s="146">
        <f t="shared" si="57"/>
        <v>157</v>
      </c>
      <c r="B165" s="897"/>
      <c r="C165" s="5"/>
      <c r="D165" s="875"/>
      <c r="E165" s="6">
        <v>20</v>
      </c>
      <c r="F165" s="6">
        <v>20</v>
      </c>
      <c r="G165" s="8" t="s">
        <v>8</v>
      </c>
      <c r="H165" s="38">
        <f t="shared" si="63"/>
        <v>3081.8965517241377</v>
      </c>
      <c r="I165" s="736">
        <f>'ПРАЙС ЛИСТ ТЕРМО ПРОДУКЦИЯ РУБ'!I166/87</f>
        <v>2465.5172413793102</v>
      </c>
      <c r="J165" s="39">
        <f t="shared" si="64"/>
        <v>2241.3793103448274</v>
      </c>
      <c r="K165" s="41">
        <f t="shared" si="65"/>
        <v>2801.724137931034</v>
      </c>
      <c r="L165" s="42">
        <f t="shared" si="65"/>
        <v>2241.3793103448274</v>
      </c>
      <c r="M165" s="43">
        <f t="shared" si="65"/>
        <v>2037.6175548589338</v>
      </c>
      <c r="N165" s="719">
        <f t="shared" si="66"/>
        <v>2054.5977011494251</v>
      </c>
      <c r="O165" s="666">
        <f t="shared" si="66"/>
        <v>1643.6781609195402</v>
      </c>
      <c r="P165" s="680">
        <f t="shared" si="66"/>
        <v>1494.2528735632184</v>
      </c>
      <c r="Q165" s="54">
        <f t="shared" si="67"/>
        <v>2370.6896551724135</v>
      </c>
      <c r="R165" s="49">
        <f t="shared" si="67"/>
        <v>1896.5517241379309</v>
      </c>
      <c r="S165" s="50">
        <f t="shared" si="67"/>
        <v>1724.1379310344826</v>
      </c>
    </row>
    <row r="166" spans="1:19" ht="17" thickBot="1" x14ac:dyDescent="0.25">
      <c r="A166" s="146">
        <f t="shared" si="57"/>
        <v>158</v>
      </c>
      <c r="B166" s="897"/>
      <c r="C166" s="5"/>
      <c r="D166" s="875"/>
      <c r="E166" s="6">
        <v>20</v>
      </c>
      <c r="F166" s="6">
        <v>40</v>
      </c>
      <c r="G166" s="8" t="s">
        <v>8</v>
      </c>
      <c r="H166" s="38">
        <f t="shared" si="63"/>
        <v>3175.2873563218391</v>
      </c>
      <c r="I166" s="736">
        <f>'ПРАЙС ЛИСТ ТЕРМО ПРОДУКЦИЯ РУБ'!I167/87</f>
        <v>2540.2298850574712</v>
      </c>
      <c r="J166" s="39">
        <f t="shared" si="64"/>
        <v>2309.2998955067919</v>
      </c>
      <c r="K166" s="41">
        <f t="shared" si="65"/>
        <v>2886.62486938349</v>
      </c>
      <c r="L166" s="42">
        <f t="shared" si="65"/>
        <v>2309.2998955067919</v>
      </c>
      <c r="M166" s="43">
        <f t="shared" si="65"/>
        <v>2099.3635413698107</v>
      </c>
      <c r="N166" s="719">
        <f t="shared" si="66"/>
        <v>2116.8582375478927</v>
      </c>
      <c r="O166" s="666">
        <f t="shared" si="66"/>
        <v>1693.486590038314</v>
      </c>
      <c r="P166" s="680">
        <f t="shared" si="66"/>
        <v>1539.5332636711946</v>
      </c>
      <c r="Q166" s="54">
        <f t="shared" si="67"/>
        <v>2442.5287356321837</v>
      </c>
      <c r="R166" s="49">
        <f t="shared" si="67"/>
        <v>1954.022988505747</v>
      </c>
      <c r="S166" s="50">
        <f t="shared" si="67"/>
        <v>1776.3845350052245</v>
      </c>
    </row>
    <row r="167" spans="1:19" ht="17" thickBot="1" x14ac:dyDescent="0.25">
      <c r="A167" s="146">
        <f t="shared" si="57"/>
        <v>159</v>
      </c>
      <c r="B167" s="897"/>
      <c r="C167" s="5"/>
      <c r="D167" s="875"/>
      <c r="E167" s="6">
        <v>30</v>
      </c>
      <c r="F167" s="6">
        <v>30</v>
      </c>
      <c r="G167" s="8" t="s">
        <v>8</v>
      </c>
      <c r="H167" s="38">
        <f t="shared" si="63"/>
        <v>3268.67816091954</v>
      </c>
      <c r="I167" s="736">
        <f>'ПРАЙС ЛИСТ ТЕРМО ПРОДУКЦИЯ РУБ'!I168/87</f>
        <v>2614.9425287356321</v>
      </c>
      <c r="J167" s="39">
        <f t="shared" si="64"/>
        <v>2377.2204806687564</v>
      </c>
      <c r="K167" s="41">
        <f t="shared" si="65"/>
        <v>2971.5256008359452</v>
      </c>
      <c r="L167" s="42">
        <f t="shared" si="65"/>
        <v>2377.2204806687564</v>
      </c>
      <c r="M167" s="43">
        <f t="shared" si="65"/>
        <v>2161.1095278806874</v>
      </c>
      <c r="N167" s="719">
        <f t="shared" si="66"/>
        <v>2179.1187739463599</v>
      </c>
      <c r="O167" s="666">
        <f t="shared" si="66"/>
        <v>1743.2950191570881</v>
      </c>
      <c r="P167" s="680">
        <f t="shared" si="66"/>
        <v>1584.8136537791709</v>
      </c>
      <c r="Q167" s="54">
        <f t="shared" si="67"/>
        <v>2514.367816091954</v>
      </c>
      <c r="R167" s="49">
        <f t="shared" si="67"/>
        <v>2011.494252873563</v>
      </c>
      <c r="S167" s="50">
        <f t="shared" si="67"/>
        <v>1828.6311389759665</v>
      </c>
    </row>
    <row r="168" spans="1:19" ht="17" thickBot="1" x14ac:dyDescent="0.25">
      <c r="A168" s="146">
        <f t="shared" si="57"/>
        <v>160</v>
      </c>
      <c r="B168" s="897"/>
      <c r="C168" s="5"/>
      <c r="D168" s="875"/>
      <c r="E168" s="6">
        <v>30</v>
      </c>
      <c r="F168" s="6">
        <v>40</v>
      </c>
      <c r="G168" s="8" t="s">
        <v>8</v>
      </c>
      <c r="H168" s="38">
        <f t="shared" si="63"/>
        <v>3362.0689655172414</v>
      </c>
      <c r="I168" s="736">
        <f>'ПРАЙС ЛИСТ ТЕРМО ПРОДУКЦИЯ РУБ'!I169/87</f>
        <v>2689.655172413793</v>
      </c>
      <c r="J168" s="39">
        <f t="shared" si="64"/>
        <v>2445.1410658307209</v>
      </c>
      <c r="K168" s="41">
        <f t="shared" si="65"/>
        <v>3056.4263322884012</v>
      </c>
      <c r="L168" s="42">
        <f t="shared" si="65"/>
        <v>2445.1410658307209</v>
      </c>
      <c r="M168" s="43">
        <f t="shared" si="65"/>
        <v>2222.8555143915642</v>
      </c>
      <c r="N168" s="719">
        <f t="shared" si="66"/>
        <v>2241.3793103448274</v>
      </c>
      <c r="O168" s="666">
        <f t="shared" si="66"/>
        <v>1793.1034482758621</v>
      </c>
      <c r="P168" s="680">
        <f t="shared" si="66"/>
        <v>1630.0940438871473</v>
      </c>
      <c r="Q168" s="54">
        <f t="shared" si="67"/>
        <v>2586.2068965517242</v>
      </c>
      <c r="R168" s="49">
        <f t="shared" si="67"/>
        <v>2068.9655172413791</v>
      </c>
      <c r="S168" s="50">
        <f t="shared" si="67"/>
        <v>1880.8777429467084</v>
      </c>
    </row>
    <row r="169" spans="1:19" ht="17" thickBot="1" x14ac:dyDescent="0.25">
      <c r="A169" s="146">
        <f t="shared" si="57"/>
        <v>161</v>
      </c>
      <c r="B169" s="897"/>
      <c r="C169" s="5"/>
      <c r="D169" s="875"/>
      <c r="E169" s="6">
        <v>30</v>
      </c>
      <c r="F169" s="6">
        <v>60</v>
      </c>
      <c r="G169" s="8" t="s">
        <v>8</v>
      </c>
      <c r="H169" s="38">
        <f t="shared" si="63"/>
        <v>3455.4597701149423</v>
      </c>
      <c r="I169" s="736">
        <f>'ПРАЙС ЛИСТ ТЕРМО ПРОДУКЦИЯ РУБ'!I170/87</f>
        <v>2764.367816091954</v>
      </c>
      <c r="J169" s="39">
        <f t="shared" si="64"/>
        <v>2513.0616509926854</v>
      </c>
      <c r="K169" s="41">
        <f t="shared" ref="K169:M197" si="68">H169/1.1</f>
        <v>3141.3270637408564</v>
      </c>
      <c r="L169" s="42">
        <f t="shared" si="68"/>
        <v>2513.0616509926854</v>
      </c>
      <c r="M169" s="43">
        <f t="shared" si="68"/>
        <v>2284.6015009024409</v>
      </c>
      <c r="N169" s="719">
        <f t="shared" ref="N169:P184" si="69">H169/1.5</f>
        <v>2303.639846743295</v>
      </c>
      <c r="O169" s="666">
        <f t="shared" si="69"/>
        <v>1842.9118773946359</v>
      </c>
      <c r="P169" s="680">
        <f t="shared" si="69"/>
        <v>1675.3744339951236</v>
      </c>
      <c r="Q169" s="54">
        <f t="shared" ref="Q169:S197" si="70">H169/1.3</f>
        <v>2658.045977011494</v>
      </c>
      <c r="R169" s="49">
        <f t="shared" si="70"/>
        <v>2126.4367816091954</v>
      </c>
      <c r="S169" s="50">
        <f t="shared" si="70"/>
        <v>1933.1243469174501</v>
      </c>
    </row>
    <row r="170" spans="1:19" ht="17" thickBot="1" x14ac:dyDescent="0.25">
      <c r="A170" s="146">
        <f t="shared" si="57"/>
        <v>162</v>
      </c>
      <c r="B170" s="897"/>
      <c r="C170" s="5"/>
      <c r="D170" s="875"/>
      <c r="E170" s="6">
        <v>40</v>
      </c>
      <c r="F170" s="6">
        <v>40</v>
      </c>
      <c r="G170" s="8" t="s">
        <v>8</v>
      </c>
      <c r="H170" s="38">
        <f t="shared" si="63"/>
        <v>3548.8505747126437</v>
      </c>
      <c r="I170" s="736">
        <f>'ПРАЙС ЛИСТ ТЕРМО ПРОДУКЦИЯ РУБ'!I171/87</f>
        <v>2839.0804597701149</v>
      </c>
      <c r="J170" s="39">
        <f t="shared" si="64"/>
        <v>2580.9822361546499</v>
      </c>
      <c r="K170" s="41">
        <f t="shared" si="68"/>
        <v>3226.2277951933124</v>
      </c>
      <c r="L170" s="42">
        <f t="shared" si="68"/>
        <v>2580.9822361546499</v>
      </c>
      <c r="M170" s="43">
        <f t="shared" si="68"/>
        <v>2346.347487413318</v>
      </c>
      <c r="N170" s="719">
        <f t="shared" si="69"/>
        <v>2365.9003831417626</v>
      </c>
      <c r="O170" s="666">
        <f t="shared" si="69"/>
        <v>1892.7203065134099</v>
      </c>
      <c r="P170" s="680">
        <f t="shared" si="69"/>
        <v>1720.6548241030998</v>
      </c>
      <c r="Q170" s="54">
        <f t="shared" si="70"/>
        <v>2729.8850574712642</v>
      </c>
      <c r="R170" s="49">
        <f t="shared" si="70"/>
        <v>2183.9080459770112</v>
      </c>
      <c r="S170" s="50">
        <f t="shared" si="70"/>
        <v>1985.3709508881921</v>
      </c>
    </row>
    <row r="171" spans="1:19" ht="17" thickBot="1" x14ac:dyDescent="0.25">
      <c r="A171" s="146">
        <f t="shared" si="57"/>
        <v>163</v>
      </c>
      <c r="B171" s="897"/>
      <c r="C171" s="5"/>
      <c r="D171" s="875"/>
      <c r="E171" s="6">
        <v>40</v>
      </c>
      <c r="F171" s="6">
        <v>60</v>
      </c>
      <c r="G171" s="8" t="s">
        <v>8</v>
      </c>
      <c r="H171" s="38">
        <f t="shared" si="63"/>
        <v>3642.2413793103447</v>
      </c>
      <c r="I171" s="736">
        <f>'ПРАЙС ЛИСТ ТЕРМО ПРОДУКЦИЯ РУБ'!I172/87</f>
        <v>2913.7931034482758</v>
      </c>
      <c r="J171" s="39">
        <f t="shared" si="64"/>
        <v>2648.9028213166143</v>
      </c>
      <c r="K171" s="41">
        <f t="shared" si="68"/>
        <v>3311.1285266457676</v>
      </c>
      <c r="L171" s="42">
        <f t="shared" si="68"/>
        <v>2648.9028213166143</v>
      </c>
      <c r="M171" s="43">
        <f t="shared" si="68"/>
        <v>2408.0934739241948</v>
      </c>
      <c r="N171" s="719">
        <f t="shared" si="69"/>
        <v>2428.1609195402298</v>
      </c>
      <c r="O171" s="666">
        <f t="shared" si="69"/>
        <v>1942.528735632184</v>
      </c>
      <c r="P171" s="680">
        <f t="shared" si="69"/>
        <v>1765.9352142110763</v>
      </c>
      <c r="Q171" s="54">
        <f t="shared" si="70"/>
        <v>2801.7241379310344</v>
      </c>
      <c r="R171" s="49">
        <f t="shared" si="70"/>
        <v>2241.3793103448274</v>
      </c>
      <c r="S171" s="50">
        <f t="shared" si="70"/>
        <v>2037.617554858934</v>
      </c>
    </row>
    <row r="172" spans="1:19" ht="17" thickBot="1" x14ac:dyDescent="0.25">
      <c r="A172" s="146">
        <f t="shared" si="57"/>
        <v>164</v>
      </c>
      <c r="B172" s="898"/>
      <c r="C172" s="11"/>
      <c r="D172" s="875"/>
      <c r="E172" s="24">
        <v>40</v>
      </c>
      <c r="F172" s="24">
        <v>80</v>
      </c>
      <c r="G172" s="25" t="s">
        <v>8</v>
      </c>
      <c r="H172" s="754">
        <f t="shared" si="63"/>
        <v>3735.632183908046</v>
      </c>
      <c r="I172" s="736">
        <f>'ПРАЙС ЛИСТ ТЕРМО ПРОДУКЦИЯ РУБ'!I173/87</f>
        <v>2988.5057471264367</v>
      </c>
      <c r="J172" s="766">
        <f t="shared" si="64"/>
        <v>2716.8234064785788</v>
      </c>
      <c r="K172" s="707">
        <f t="shared" si="68"/>
        <v>3396.0292580982232</v>
      </c>
      <c r="L172" s="708">
        <f t="shared" si="68"/>
        <v>2716.8234064785788</v>
      </c>
      <c r="M172" s="756">
        <f t="shared" si="68"/>
        <v>2469.8394604350715</v>
      </c>
      <c r="N172" s="733">
        <f t="shared" si="69"/>
        <v>2490.4214559386974</v>
      </c>
      <c r="O172" s="716">
        <f t="shared" si="69"/>
        <v>1992.3371647509578</v>
      </c>
      <c r="P172" s="734">
        <f t="shared" si="69"/>
        <v>1811.2156043190525</v>
      </c>
      <c r="Q172" s="725">
        <f t="shared" si="70"/>
        <v>2873.5632183908046</v>
      </c>
      <c r="R172" s="758">
        <f t="shared" si="70"/>
        <v>2298.8505747126437</v>
      </c>
      <c r="S172" s="759">
        <f t="shared" si="70"/>
        <v>2089.8641588296759</v>
      </c>
    </row>
    <row r="173" spans="1:19" ht="17" thickBot="1" x14ac:dyDescent="0.25">
      <c r="A173" s="146">
        <f t="shared" si="57"/>
        <v>165</v>
      </c>
      <c r="B173" s="896" t="s">
        <v>16</v>
      </c>
      <c r="C173" s="21"/>
      <c r="D173" s="877"/>
      <c r="E173" s="22">
        <v>10</v>
      </c>
      <c r="F173" s="22">
        <v>20</v>
      </c>
      <c r="G173" s="23" t="s">
        <v>8</v>
      </c>
      <c r="H173" s="34">
        <f t="shared" si="63"/>
        <v>3642.2413793103447</v>
      </c>
      <c r="I173" s="736">
        <f>'ПРАЙС ЛИСТ ТЕРМО ПРОДУКЦИЯ РУБ'!I174/87</f>
        <v>2913.7931034482758</v>
      </c>
      <c r="J173" s="772">
        <f t="shared" si="64"/>
        <v>2648.9028213166143</v>
      </c>
      <c r="K173" s="40">
        <f t="shared" si="68"/>
        <v>3311.1285266457676</v>
      </c>
      <c r="L173" s="705">
        <f t="shared" si="68"/>
        <v>2648.9028213166143</v>
      </c>
      <c r="M173" s="773">
        <f t="shared" si="68"/>
        <v>2408.0934739241948</v>
      </c>
      <c r="N173" s="760">
        <f t="shared" si="69"/>
        <v>2428.1609195402298</v>
      </c>
      <c r="O173" s="717">
        <f t="shared" si="69"/>
        <v>1942.528735632184</v>
      </c>
      <c r="P173" s="718">
        <f t="shared" si="69"/>
        <v>1765.9352142110763</v>
      </c>
      <c r="Q173" s="55">
        <f t="shared" si="70"/>
        <v>2801.7241379310344</v>
      </c>
      <c r="R173" s="774">
        <f t="shared" si="70"/>
        <v>2241.3793103448274</v>
      </c>
      <c r="S173" s="775">
        <f t="shared" si="70"/>
        <v>2037.617554858934</v>
      </c>
    </row>
    <row r="174" spans="1:19" ht="17" thickBot="1" x14ac:dyDescent="0.25">
      <c r="A174" s="146">
        <f t="shared" si="57"/>
        <v>166</v>
      </c>
      <c r="B174" s="897"/>
      <c r="C174" s="5"/>
      <c r="D174" s="875"/>
      <c r="E174" s="6">
        <v>10</v>
      </c>
      <c r="F174" s="6">
        <v>40</v>
      </c>
      <c r="G174" s="8" t="s">
        <v>8</v>
      </c>
      <c r="H174" s="38">
        <f t="shared" si="63"/>
        <v>3735.632183908046</v>
      </c>
      <c r="I174" s="736">
        <f>'ПРАЙС ЛИСТ ТЕРМО ПРОДУКЦИЯ РУБ'!I175/87</f>
        <v>2988.5057471264367</v>
      </c>
      <c r="J174" s="776">
        <f t="shared" si="64"/>
        <v>2716.8234064785788</v>
      </c>
      <c r="K174" s="710">
        <f t="shared" si="68"/>
        <v>3396.0292580982232</v>
      </c>
      <c r="L174" s="711">
        <f t="shared" si="68"/>
        <v>2716.8234064785788</v>
      </c>
      <c r="M174" s="712">
        <f t="shared" si="68"/>
        <v>2469.8394604350715</v>
      </c>
      <c r="N174" s="719">
        <f t="shared" si="69"/>
        <v>2490.4214559386974</v>
      </c>
      <c r="O174" s="666">
        <f t="shared" si="69"/>
        <v>1992.3371647509578</v>
      </c>
      <c r="P174" s="680">
        <f t="shared" si="69"/>
        <v>1811.2156043190525</v>
      </c>
      <c r="Q174" s="777">
        <f t="shared" si="70"/>
        <v>2873.5632183908046</v>
      </c>
      <c r="R174" s="778">
        <f t="shared" si="70"/>
        <v>2298.8505747126437</v>
      </c>
      <c r="S174" s="779">
        <f t="shared" si="70"/>
        <v>2089.8641588296759</v>
      </c>
    </row>
    <row r="175" spans="1:19" ht="17" thickBot="1" x14ac:dyDescent="0.25">
      <c r="A175" s="146">
        <f t="shared" si="57"/>
        <v>167</v>
      </c>
      <c r="B175" s="897"/>
      <c r="C175" s="5"/>
      <c r="D175" s="875"/>
      <c r="E175" s="6">
        <v>20</v>
      </c>
      <c r="F175" s="6">
        <v>20</v>
      </c>
      <c r="G175" s="8" t="s">
        <v>8</v>
      </c>
      <c r="H175" s="38">
        <f t="shared" si="63"/>
        <v>3829.022988505747</v>
      </c>
      <c r="I175" s="736">
        <f>'ПРАЙС ЛИСТ ТЕРМО ПРОДУКЦИЯ РУБ'!I176/87</f>
        <v>3063.2183908045977</v>
      </c>
      <c r="J175" s="776">
        <f t="shared" si="64"/>
        <v>2784.7439916405433</v>
      </c>
      <c r="K175" s="710">
        <f t="shared" si="68"/>
        <v>3480.9299895506788</v>
      </c>
      <c r="L175" s="711">
        <f t="shared" si="68"/>
        <v>2784.7439916405433</v>
      </c>
      <c r="M175" s="712">
        <f t="shared" si="68"/>
        <v>2531.5854469459482</v>
      </c>
      <c r="N175" s="719">
        <f t="shared" si="69"/>
        <v>2552.6819923371645</v>
      </c>
      <c r="O175" s="666">
        <f t="shared" si="69"/>
        <v>2042.1455938697318</v>
      </c>
      <c r="P175" s="680">
        <f t="shared" si="69"/>
        <v>1856.4959944270288</v>
      </c>
      <c r="Q175" s="777">
        <f t="shared" si="70"/>
        <v>2945.4022988505744</v>
      </c>
      <c r="R175" s="778">
        <f t="shared" si="70"/>
        <v>2356.3218390804595</v>
      </c>
      <c r="S175" s="779">
        <f t="shared" si="70"/>
        <v>2142.1107628004179</v>
      </c>
    </row>
    <row r="176" spans="1:19" ht="17" thickBot="1" x14ac:dyDescent="0.25">
      <c r="A176" s="146">
        <f t="shared" si="57"/>
        <v>168</v>
      </c>
      <c r="B176" s="897"/>
      <c r="C176" s="5"/>
      <c r="D176" s="875"/>
      <c r="E176" s="6">
        <v>20</v>
      </c>
      <c r="F176" s="6">
        <v>40</v>
      </c>
      <c r="G176" s="8" t="s">
        <v>8</v>
      </c>
      <c r="H176" s="38">
        <f t="shared" si="63"/>
        <v>3922.4137931034484</v>
      </c>
      <c r="I176" s="736">
        <f>'ПРАЙС ЛИСТ ТЕРМО ПРОДУКЦИЯ РУБ'!I177/87</f>
        <v>3137.9310344827586</v>
      </c>
      <c r="J176" s="776">
        <f t="shared" si="64"/>
        <v>2852.6645768025078</v>
      </c>
      <c r="K176" s="710">
        <f t="shared" si="68"/>
        <v>3565.8307210031344</v>
      </c>
      <c r="L176" s="711">
        <f t="shared" si="68"/>
        <v>2852.6645768025078</v>
      </c>
      <c r="M176" s="712">
        <f t="shared" si="68"/>
        <v>2593.3314334568249</v>
      </c>
      <c r="N176" s="719">
        <f t="shared" si="69"/>
        <v>2614.9425287356321</v>
      </c>
      <c r="O176" s="666">
        <f t="shared" si="69"/>
        <v>2091.9540229885056</v>
      </c>
      <c r="P176" s="680">
        <f t="shared" si="69"/>
        <v>1901.7763845350053</v>
      </c>
      <c r="Q176" s="777">
        <f t="shared" si="70"/>
        <v>3017.2413793103447</v>
      </c>
      <c r="R176" s="778">
        <f t="shared" si="70"/>
        <v>2413.7931034482758</v>
      </c>
      <c r="S176" s="779">
        <f t="shared" si="70"/>
        <v>2194.3573667711598</v>
      </c>
    </row>
    <row r="177" spans="1:19" ht="17" thickBot="1" x14ac:dyDescent="0.25">
      <c r="A177" s="146">
        <f t="shared" si="57"/>
        <v>169</v>
      </c>
      <c r="B177" s="897"/>
      <c r="C177" s="5"/>
      <c r="D177" s="875"/>
      <c r="E177" s="6">
        <v>30</v>
      </c>
      <c r="F177" s="6">
        <v>30</v>
      </c>
      <c r="G177" s="8" t="s">
        <v>8</v>
      </c>
      <c r="H177" s="38">
        <f t="shared" si="63"/>
        <v>4015.8045977011493</v>
      </c>
      <c r="I177" s="736">
        <f>'ПРАЙС ЛИСТ ТЕРМО ПРОДУКЦИЯ РУБ'!I178/87</f>
        <v>3212.6436781609195</v>
      </c>
      <c r="J177" s="776">
        <f t="shared" si="64"/>
        <v>2920.5851619644723</v>
      </c>
      <c r="K177" s="710">
        <f t="shared" si="68"/>
        <v>3650.73145245559</v>
      </c>
      <c r="L177" s="711">
        <f t="shared" si="68"/>
        <v>2920.5851619644723</v>
      </c>
      <c r="M177" s="712">
        <f t="shared" si="68"/>
        <v>2655.0774199677016</v>
      </c>
      <c r="N177" s="719">
        <f t="shared" si="69"/>
        <v>2677.2030651340997</v>
      </c>
      <c r="O177" s="666">
        <f t="shared" si="69"/>
        <v>2141.7624521072798</v>
      </c>
      <c r="P177" s="680">
        <f t="shared" si="69"/>
        <v>1947.0567746429815</v>
      </c>
      <c r="Q177" s="777">
        <f t="shared" si="70"/>
        <v>3089.0804597701149</v>
      </c>
      <c r="R177" s="778">
        <f t="shared" si="70"/>
        <v>2471.2643678160921</v>
      </c>
      <c r="S177" s="779">
        <f t="shared" si="70"/>
        <v>2246.6039707419018</v>
      </c>
    </row>
    <row r="178" spans="1:19" ht="17" thickBot="1" x14ac:dyDescent="0.25">
      <c r="A178" s="146">
        <f t="shared" si="57"/>
        <v>170</v>
      </c>
      <c r="B178" s="897"/>
      <c r="C178" s="5"/>
      <c r="D178" s="875"/>
      <c r="E178" s="6">
        <v>30</v>
      </c>
      <c r="F178" s="6">
        <v>40</v>
      </c>
      <c r="G178" s="8" t="s">
        <v>8</v>
      </c>
      <c r="H178" s="38">
        <f t="shared" si="63"/>
        <v>4109.1954022988502</v>
      </c>
      <c r="I178" s="736">
        <f>'ПРАЙС ЛИСТ ТЕРМО ПРОДУКЦИЯ РУБ'!I179/87</f>
        <v>3287.3563218390805</v>
      </c>
      <c r="J178" s="776">
        <f t="shared" si="64"/>
        <v>2988.5057471264367</v>
      </c>
      <c r="K178" s="710">
        <f t="shared" si="68"/>
        <v>3735.6321839080456</v>
      </c>
      <c r="L178" s="711">
        <f t="shared" si="68"/>
        <v>2988.5057471264367</v>
      </c>
      <c r="M178" s="712">
        <f t="shared" si="68"/>
        <v>2716.8234064785788</v>
      </c>
      <c r="N178" s="719">
        <f t="shared" si="69"/>
        <v>2739.4636015325668</v>
      </c>
      <c r="O178" s="666">
        <f t="shared" si="69"/>
        <v>2191.5708812260536</v>
      </c>
      <c r="P178" s="680">
        <f t="shared" si="69"/>
        <v>1992.3371647509578</v>
      </c>
      <c r="Q178" s="777">
        <f t="shared" si="70"/>
        <v>3160.9195402298847</v>
      </c>
      <c r="R178" s="778">
        <f t="shared" si="70"/>
        <v>2528.7356321839079</v>
      </c>
      <c r="S178" s="779">
        <f t="shared" si="70"/>
        <v>2298.8505747126437</v>
      </c>
    </row>
    <row r="179" spans="1:19" ht="17" thickBot="1" x14ac:dyDescent="0.25">
      <c r="A179" s="146">
        <f t="shared" si="57"/>
        <v>171</v>
      </c>
      <c r="B179" s="897"/>
      <c r="C179" s="5"/>
      <c r="D179" s="875"/>
      <c r="E179" s="6">
        <v>30</v>
      </c>
      <c r="F179" s="6">
        <v>60</v>
      </c>
      <c r="G179" s="8" t="s">
        <v>8</v>
      </c>
      <c r="H179" s="38">
        <f t="shared" si="63"/>
        <v>4202.5862068965516</v>
      </c>
      <c r="I179" s="736">
        <f>'ПРАЙС ЛИСТ ТЕРМО ПРОДУКЦИЯ РУБ'!I180/87</f>
        <v>3362.0689655172414</v>
      </c>
      <c r="J179" s="776">
        <f t="shared" si="64"/>
        <v>3056.4263322884012</v>
      </c>
      <c r="K179" s="710">
        <f t="shared" si="68"/>
        <v>3820.5329153605012</v>
      </c>
      <c r="L179" s="711">
        <f t="shared" si="68"/>
        <v>3056.4263322884012</v>
      </c>
      <c r="M179" s="712">
        <f t="shared" si="68"/>
        <v>2778.5693929894555</v>
      </c>
      <c r="N179" s="719">
        <f t="shared" si="69"/>
        <v>2801.7241379310344</v>
      </c>
      <c r="O179" s="666">
        <f t="shared" si="69"/>
        <v>2241.3793103448274</v>
      </c>
      <c r="P179" s="680">
        <f t="shared" si="69"/>
        <v>2037.6175548589342</v>
      </c>
      <c r="Q179" s="777">
        <f t="shared" si="70"/>
        <v>3232.7586206896549</v>
      </c>
      <c r="R179" s="778">
        <f t="shared" si="70"/>
        <v>2586.2068965517242</v>
      </c>
      <c r="S179" s="779">
        <f t="shared" si="70"/>
        <v>2351.0971786833857</v>
      </c>
    </row>
    <row r="180" spans="1:19" ht="17" thickBot="1" x14ac:dyDescent="0.25">
      <c r="A180" s="146">
        <f t="shared" si="57"/>
        <v>172</v>
      </c>
      <c r="B180" s="897"/>
      <c r="C180" s="5"/>
      <c r="D180" s="875"/>
      <c r="E180" s="6">
        <v>40</v>
      </c>
      <c r="F180" s="6">
        <v>40</v>
      </c>
      <c r="G180" s="8" t="s">
        <v>8</v>
      </c>
      <c r="H180" s="38">
        <f t="shared" si="63"/>
        <v>4295.977011494253</v>
      </c>
      <c r="I180" s="736">
        <f>'ПРАЙС ЛИСТ ТЕРМО ПРОДУКЦИЯ РУБ'!I181/87</f>
        <v>3436.7816091954023</v>
      </c>
      <c r="J180" s="776">
        <f t="shared" si="64"/>
        <v>3124.3469174503657</v>
      </c>
      <c r="K180" s="710">
        <f t="shared" si="68"/>
        <v>3905.4336468129568</v>
      </c>
      <c r="L180" s="711">
        <f t="shared" si="68"/>
        <v>3124.3469174503657</v>
      </c>
      <c r="M180" s="712">
        <f t="shared" si="68"/>
        <v>2840.3153795003323</v>
      </c>
      <c r="N180" s="719">
        <f t="shared" si="69"/>
        <v>2863.984674329502</v>
      </c>
      <c r="O180" s="666">
        <f t="shared" si="69"/>
        <v>2291.1877394636017</v>
      </c>
      <c r="P180" s="680">
        <f t="shared" si="69"/>
        <v>2082.8979449669105</v>
      </c>
      <c r="Q180" s="777">
        <f t="shared" si="70"/>
        <v>3304.5977011494251</v>
      </c>
      <c r="R180" s="778">
        <f t="shared" si="70"/>
        <v>2643.67816091954</v>
      </c>
      <c r="S180" s="779">
        <f t="shared" si="70"/>
        <v>2403.3437826541276</v>
      </c>
    </row>
    <row r="181" spans="1:19" ht="17" thickBot="1" x14ac:dyDescent="0.25">
      <c r="A181" s="146">
        <f t="shared" si="57"/>
        <v>173</v>
      </c>
      <c r="B181" s="897"/>
      <c r="C181" s="5"/>
      <c r="D181" s="875"/>
      <c r="E181" s="6">
        <v>40</v>
      </c>
      <c r="F181" s="6">
        <v>60</v>
      </c>
      <c r="G181" s="8" t="s">
        <v>8</v>
      </c>
      <c r="H181" s="38">
        <f t="shared" si="63"/>
        <v>4389.3678160919544</v>
      </c>
      <c r="I181" s="736">
        <f>'ПРАЙС ЛИСТ ТЕРМО ПРОДУКЦИЯ РУБ'!I182/87</f>
        <v>3511.4942528735633</v>
      </c>
      <c r="J181" s="776">
        <f t="shared" si="64"/>
        <v>3192.2675026123302</v>
      </c>
      <c r="K181" s="710">
        <f t="shared" si="68"/>
        <v>3990.3343782654129</v>
      </c>
      <c r="L181" s="711">
        <f t="shared" si="68"/>
        <v>3192.2675026123302</v>
      </c>
      <c r="M181" s="712">
        <f t="shared" si="68"/>
        <v>2902.061366011209</v>
      </c>
      <c r="N181" s="719">
        <f t="shared" si="69"/>
        <v>2926.2452107279696</v>
      </c>
      <c r="O181" s="666">
        <f t="shared" si="69"/>
        <v>2340.9961685823755</v>
      </c>
      <c r="P181" s="680">
        <f t="shared" si="69"/>
        <v>2128.1783350748869</v>
      </c>
      <c r="Q181" s="777">
        <f t="shared" si="70"/>
        <v>3376.4367816091958</v>
      </c>
      <c r="R181" s="778">
        <f t="shared" si="70"/>
        <v>2701.1494252873563</v>
      </c>
      <c r="S181" s="779">
        <f t="shared" si="70"/>
        <v>2455.5903866248691</v>
      </c>
    </row>
    <row r="182" spans="1:19" ht="17" thickBot="1" x14ac:dyDescent="0.25">
      <c r="A182" s="146">
        <f t="shared" si="57"/>
        <v>174</v>
      </c>
      <c r="B182" s="898"/>
      <c r="C182" s="11"/>
      <c r="D182" s="876"/>
      <c r="E182" s="24">
        <v>40</v>
      </c>
      <c r="F182" s="24">
        <v>80</v>
      </c>
      <c r="G182" s="25" t="s">
        <v>8</v>
      </c>
      <c r="H182" s="749">
        <f t="shared" si="63"/>
        <v>4482.7586206896549</v>
      </c>
      <c r="I182" s="736">
        <f>'ПРАЙС ЛИСТ ТЕРМО ПРОДУКЦИЯ РУБ'!I183/87</f>
        <v>3586.2068965517242</v>
      </c>
      <c r="J182" s="780">
        <f t="shared" si="64"/>
        <v>3260.1880877742947</v>
      </c>
      <c r="K182" s="702">
        <f t="shared" si="68"/>
        <v>4075.2351097178675</v>
      </c>
      <c r="L182" s="703">
        <f t="shared" si="68"/>
        <v>3260.1880877742947</v>
      </c>
      <c r="M182" s="704">
        <f t="shared" si="68"/>
        <v>2963.8073525220857</v>
      </c>
      <c r="N182" s="720">
        <f t="shared" si="69"/>
        <v>2988.5057471264367</v>
      </c>
      <c r="O182" s="721">
        <f t="shared" si="69"/>
        <v>2390.8045977011493</v>
      </c>
      <c r="P182" s="722">
        <f t="shared" si="69"/>
        <v>2173.458725182863</v>
      </c>
      <c r="Q182" s="781">
        <f t="shared" si="70"/>
        <v>3448.2758620689651</v>
      </c>
      <c r="R182" s="782">
        <f t="shared" si="70"/>
        <v>2758.6206896551726</v>
      </c>
      <c r="S182" s="783">
        <f t="shared" si="70"/>
        <v>2507.836990595611</v>
      </c>
    </row>
    <row r="183" spans="1:19" ht="17" thickBot="1" x14ac:dyDescent="0.25">
      <c r="A183" s="146">
        <f t="shared" si="57"/>
        <v>175</v>
      </c>
      <c r="B183" s="896" t="s">
        <v>20</v>
      </c>
      <c r="C183" s="21"/>
      <c r="D183" s="877"/>
      <c r="E183" s="22">
        <v>10</v>
      </c>
      <c r="F183" s="22">
        <v>20</v>
      </c>
      <c r="G183" s="23" t="s">
        <v>8</v>
      </c>
      <c r="H183" s="38">
        <f t="shared" si="63"/>
        <v>4389.3678160919544</v>
      </c>
      <c r="I183" s="736">
        <f>'ПРАЙС ЛИСТ ТЕРМО ПРОДУКЦИЯ РУБ'!I184/87</f>
        <v>3511.4942528735633</v>
      </c>
      <c r="J183" s="770">
        <f t="shared" si="64"/>
        <v>3192.2675026123302</v>
      </c>
      <c r="K183" s="662">
        <f t="shared" si="68"/>
        <v>3990.3343782654129</v>
      </c>
      <c r="L183" s="663">
        <f t="shared" si="68"/>
        <v>3192.2675026123302</v>
      </c>
      <c r="M183" s="679">
        <f t="shared" si="68"/>
        <v>2902.061366011209</v>
      </c>
      <c r="N183" s="719">
        <f t="shared" si="69"/>
        <v>2926.2452107279696</v>
      </c>
      <c r="O183" s="666">
        <f t="shared" si="69"/>
        <v>2340.9961685823755</v>
      </c>
      <c r="P183" s="680">
        <f t="shared" si="69"/>
        <v>2128.1783350748869</v>
      </c>
      <c r="Q183" s="771">
        <f t="shared" si="70"/>
        <v>3376.4367816091958</v>
      </c>
      <c r="R183" s="681">
        <f t="shared" si="70"/>
        <v>2701.1494252873563</v>
      </c>
      <c r="S183" s="682">
        <f t="shared" si="70"/>
        <v>2455.5903866248691</v>
      </c>
    </row>
    <row r="184" spans="1:19" ht="17" thickBot="1" x14ac:dyDescent="0.25">
      <c r="A184" s="146">
        <f t="shared" si="57"/>
        <v>176</v>
      </c>
      <c r="B184" s="897"/>
      <c r="C184" s="5"/>
      <c r="D184" s="875"/>
      <c r="E184" s="6">
        <v>10</v>
      </c>
      <c r="F184" s="6">
        <v>40</v>
      </c>
      <c r="G184" s="8" t="s">
        <v>8</v>
      </c>
      <c r="H184" s="38">
        <f t="shared" si="63"/>
        <v>4482.7586206896549</v>
      </c>
      <c r="I184" s="736">
        <f>'ПРАЙС ЛИСТ ТЕРМО ПРОДУКЦИЯ РУБ'!I185/87</f>
        <v>3586.2068965517242</v>
      </c>
      <c r="J184" s="59">
        <f t="shared" si="64"/>
        <v>3260.1880877742947</v>
      </c>
      <c r="K184" s="41">
        <f t="shared" si="68"/>
        <v>4075.2351097178675</v>
      </c>
      <c r="L184" s="42">
        <f t="shared" si="68"/>
        <v>3260.1880877742947</v>
      </c>
      <c r="M184" s="47">
        <f t="shared" si="68"/>
        <v>2963.8073525220857</v>
      </c>
      <c r="N184" s="719">
        <f t="shared" si="69"/>
        <v>2988.5057471264367</v>
      </c>
      <c r="O184" s="666">
        <f t="shared" si="69"/>
        <v>2390.8045977011493</v>
      </c>
      <c r="P184" s="680">
        <f t="shared" si="69"/>
        <v>2173.458725182863</v>
      </c>
      <c r="Q184" s="56">
        <f t="shared" si="70"/>
        <v>3448.2758620689651</v>
      </c>
      <c r="R184" s="57">
        <f t="shared" si="70"/>
        <v>2758.6206896551726</v>
      </c>
      <c r="S184" s="58">
        <f t="shared" si="70"/>
        <v>2507.836990595611</v>
      </c>
    </row>
    <row r="185" spans="1:19" ht="17" thickBot="1" x14ac:dyDescent="0.25">
      <c r="A185" s="146">
        <f t="shared" si="57"/>
        <v>177</v>
      </c>
      <c r="B185" s="897"/>
      <c r="C185" s="5"/>
      <c r="D185" s="875"/>
      <c r="E185" s="6">
        <v>20</v>
      </c>
      <c r="F185" s="6">
        <v>20</v>
      </c>
      <c r="G185" s="8" t="s">
        <v>8</v>
      </c>
      <c r="H185" s="38">
        <f t="shared" si="63"/>
        <v>4576.1494252873563</v>
      </c>
      <c r="I185" s="736">
        <f>'ПРАЙС ЛИСТ ТЕРМО ПРОДУКЦИЯ РУБ'!I186/87</f>
        <v>3660.9195402298851</v>
      </c>
      <c r="J185" s="59">
        <f t="shared" si="64"/>
        <v>3328.1086729362587</v>
      </c>
      <c r="K185" s="41">
        <f t="shared" si="68"/>
        <v>4160.1358411703231</v>
      </c>
      <c r="L185" s="42">
        <f t="shared" si="68"/>
        <v>3328.1086729362587</v>
      </c>
      <c r="M185" s="47">
        <f t="shared" si="68"/>
        <v>3025.5533390329624</v>
      </c>
      <c r="N185" s="719">
        <f t="shared" ref="N185:P200" si="71">H185/1.5</f>
        <v>3050.7662835249043</v>
      </c>
      <c r="O185" s="666">
        <f t="shared" si="71"/>
        <v>2440.6130268199236</v>
      </c>
      <c r="P185" s="680">
        <f t="shared" si="71"/>
        <v>2218.739115290839</v>
      </c>
      <c r="Q185" s="56">
        <f t="shared" si="70"/>
        <v>3520.1149425287354</v>
      </c>
      <c r="R185" s="57">
        <f t="shared" si="70"/>
        <v>2816.0919540229884</v>
      </c>
      <c r="S185" s="58">
        <f t="shared" si="70"/>
        <v>2560.0835945663525</v>
      </c>
    </row>
    <row r="186" spans="1:19" ht="17" thickBot="1" x14ac:dyDescent="0.25">
      <c r="A186" s="146">
        <f t="shared" si="57"/>
        <v>178</v>
      </c>
      <c r="B186" s="897"/>
      <c r="C186" s="5"/>
      <c r="D186" s="875"/>
      <c r="E186" s="6">
        <v>20</v>
      </c>
      <c r="F186" s="6">
        <v>40</v>
      </c>
      <c r="G186" s="8" t="s">
        <v>8</v>
      </c>
      <c r="H186" s="38">
        <f t="shared" si="63"/>
        <v>4669.5402298850577</v>
      </c>
      <c r="I186" s="736">
        <f>'ПРАЙС ЛИСТ ТЕРМО ПРОДУКЦИЯ РУБ'!I187/87</f>
        <v>3735.632183908046</v>
      </c>
      <c r="J186" s="59">
        <f t="shared" si="64"/>
        <v>3396.0292580982232</v>
      </c>
      <c r="K186" s="41">
        <f t="shared" si="68"/>
        <v>4245.0365726227792</v>
      </c>
      <c r="L186" s="42">
        <f t="shared" si="68"/>
        <v>3396.0292580982232</v>
      </c>
      <c r="M186" s="47">
        <f t="shared" si="68"/>
        <v>3087.2993255438391</v>
      </c>
      <c r="N186" s="719">
        <f t="shared" si="71"/>
        <v>3113.0268199233719</v>
      </c>
      <c r="O186" s="666">
        <f t="shared" si="71"/>
        <v>2490.4214559386974</v>
      </c>
      <c r="P186" s="680">
        <f t="shared" si="71"/>
        <v>2264.0195053988155</v>
      </c>
      <c r="Q186" s="56">
        <f t="shared" si="70"/>
        <v>3591.9540229885056</v>
      </c>
      <c r="R186" s="57">
        <f t="shared" si="70"/>
        <v>2873.5632183908046</v>
      </c>
      <c r="S186" s="58">
        <f t="shared" si="70"/>
        <v>2612.3301985370945</v>
      </c>
    </row>
    <row r="187" spans="1:19" ht="17" thickBot="1" x14ac:dyDescent="0.25">
      <c r="A187" s="146">
        <f t="shared" si="57"/>
        <v>179</v>
      </c>
      <c r="B187" s="897"/>
      <c r="C187" s="5"/>
      <c r="D187" s="875"/>
      <c r="E187" s="6">
        <v>30</v>
      </c>
      <c r="F187" s="6">
        <v>30</v>
      </c>
      <c r="G187" s="8" t="s">
        <v>8</v>
      </c>
      <c r="H187" s="38">
        <f t="shared" si="63"/>
        <v>4762.9310344827591</v>
      </c>
      <c r="I187" s="736">
        <f>'ПРАЙС ЛИСТ ТЕРМО ПРОДУКЦИЯ РУБ'!I188/87</f>
        <v>3810.344827586207</v>
      </c>
      <c r="J187" s="59">
        <f t="shared" si="64"/>
        <v>3463.9498432601877</v>
      </c>
      <c r="K187" s="41">
        <f t="shared" si="68"/>
        <v>4329.9373040752353</v>
      </c>
      <c r="L187" s="42">
        <f t="shared" si="68"/>
        <v>3463.9498432601877</v>
      </c>
      <c r="M187" s="47">
        <f t="shared" si="68"/>
        <v>3149.0453120547159</v>
      </c>
      <c r="N187" s="719">
        <f t="shared" si="71"/>
        <v>3175.2873563218395</v>
      </c>
      <c r="O187" s="666">
        <f t="shared" si="71"/>
        <v>2540.2298850574712</v>
      </c>
      <c r="P187" s="680">
        <f t="shared" si="71"/>
        <v>2309.2998955067919</v>
      </c>
      <c r="Q187" s="56">
        <f t="shared" si="70"/>
        <v>3663.7931034482763</v>
      </c>
      <c r="R187" s="57">
        <f t="shared" si="70"/>
        <v>2931.0344827586205</v>
      </c>
      <c r="S187" s="58">
        <f t="shared" si="70"/>
        <v>2664.5768025078364</v>
      </c>
    </row>
    <row r="188" spans="1:19" ht="17" thickBot="1" x14ac:dyDescent="0.25">
      <c r="A188" s="146">
        <f t="shared" si="57"/>
        <v>180</v>
      </c>
      <c r="B188" s="897"/>
      <c r="C188" s="5"/>
      <c r="D188" s="875"/>
      <c r="E188" s="6">
        <v>30</v>
      </c>
      <c r="F188" s="6">
        <v>40</v>
      </c>
      <c r="G188" s="8" t="s">
        <v>8</v>
      </c>
      <c r="H188" s="38">
        <f t="shared" si="63"/>
        <v>4856.3218390804595</v>
      </c>
      <c r="I188" s="736">
        <f>'ПРАЙС ЛИСТ ТЕРМО ПРОДУКЦИЯ РУБ'!I189/87</f>
        <v>3885.0574712643679</v>
      </c>
      <c r="J188" s="59">
        <f t="shared" si="64"/>
        <v>3531.8704284221521</v>
      </c>
      <c r="K188" s="41">
        <f t="shared" si="68"/>
        <v>4414.8380355276904</v>
      </c>
      <c r="L188" s="42">
        <f t="shared" si="68"/>
        <v>3531.8704284221521</v>
      </c>
      <c r="M188" s="47">
        <f t="shared" si="68"/>
        <v>3210.7912985655926</v>
      </c>
      <c r="N188" s="719">
        <f t="shared" si="71"/>
        <v>3237.5478927203062</v>
      </c>
      <c r="O188" s="666">
        <f t="shared" si="71"/>
        <v>2590.0383141762454</v>
      </c>
      <c r="P188" s="680">
        <f t="shared" si="71"/>
        <v>2354.5802856147679</v>
      </c>
      <c r="Q188" s="56">
        <f t="shared" si="70"/>
        <v>3735.6321839080456</v>
      </c>
      <c r="R188" s="57">
        <f t="shared" si="70"/>
        <v>2988.5057471264367</v>
      </c>
      <c r="S188" s="58">
        <f t="shared" si="70"/>
        <v>2716.8234064785784</v>
      </c>
    </row>
    <row r="189" spans="1:19" ht="17" thickBot="1" x14ac:dyDescent="0.25">
      <c r="A189" s="146">
        <f t="shared" si="57"/>
        <v>181</v>
      </c>
      <c r="B189" s="897"/>
      <c r="C189" s="5"/>
      <c r="D189" s="875"/>
      <c r="E189" s="6">
        <v>30</v>
      </c>
      <c r="F189" s="6">
        <v>60</v>
      </c>
      <c r="G189" s="8" t="s">
        <v>8</v>
      </c>
      <c r="H189" s="38">
        <f t="shared" si="63"/>
        <v>4949.7126436781609</v>
      </c>
      <c r="I189" s="736">
        <f>'ПРАЙС ЛИСТ ТЕРМО ПРОДУКЦИЯ РУБ'!I190/87</f>
        <v>3959.7701149425288</v>
      </c>
      <c r="J189" s="59">
        <f t="shared" si="64"/>
        <v>3599.7910135841166</v>
      </c>
      <c r="K189" s="41">
        <f t="shared" si="68"/>
        <v>4499.7387669801456</v>
      </c>
      <c r="L189" s="42">
        <f t="shared" si="68"/>
        <v>3599.7910135841166</v>
      </c>
      <c r="M189" s="47">
        <f t="shared" si="68"/>
        <v>3272.5372850764693</v>
      </c>
      <c r="N189" s="719">
        <f t="shared" si="71"/>
        <v>3299.8084291187738</v>
      </c>
      <c r="O189" s="666">
        <f t="shared" si="71"/>
        <v>2639.8467432950192</v>
      </c>
      <c r="P189" s="680">
        <f t="shared" si="71"/>
        <v>2399.8606757227444</v>
      </c>
      <c r="Q189" s="56">
        <f t="shared" si="70"/>
        <v>3807.4712643678158</v>
      </c>
      <c r="R189" s="57">
        <f t="shared" si="70"/>
        <v>3045.977011494253</v>
      </c>
      <c r="S189" s="58">
        <f t="shared" si="70"/>
        <v>2769.0700104493203</v>
      </c>
    </row>
    <row r="190" spans="1:19" ht="17" thickBot="1" x14ac:dyDescent="0.25">
      <c r="A190" s="146">
        <f t="shared" si="57"/>
        <v>182</v>
      </c>
      <c r="B190" s="897"/>
      <c r="C190" s="5"/>
      <c r="D190" s="875"/>
      <c r="E190" s="6">
        <v>40</v>
      </c>
      <c r="F190" s="6">
        <v>40</v>
      </c>
      <c r="G190" s="8" t="s">
        <v>8</v>
      </c>
      <c r="H190" s="38">
        <f t="shared" si="63"/>
        <v>5043.1034482758623</v>
      </c>
      <c r="I190" s="736">
        <f>'ПРАЙС ЛИСТ ТЕРМО ПРОДУКЦИЯ РУБ'!I191/87</f>
        <v>4034.4827586206898</v>
      </c>
      <c r="J190" s="59">
        <f t="shared" si="64"/>
        <v>3667.7115987460811</v>
      </c>
      <c r="K190" s="41">
        <f t="shared" si="68"/>
        <v>4584.6394984326016</v>
      </c>
      <c r="L190" s="42">
        <f t="shared" si="68"/>
        <v>3667.7115987460811</v>
      </c>
      <c r="M190" s="47">
        <f t="shared" si="68"/>
        <v>3334.283271587346</v>
      </c>
      <c r="N190" s="719">
        <f t="shared" si="71"/>
        <v>3362.0689655172414</v>
      </c>
      <c r="O190" s="666">
        <f t="shared" si="71"/>
        <v>2689.655172413793</v>
      </c>
      <c r="P190" s="680">
        <f t="shared" si="71"/>
        <v>2445.1410658307209</v>
      </c>
      <c r="Q190" s="56">
        <f t="shared" si="70"/>
        <v>3879.3103448275861</v>
      </c>
      <c r="R190" s="57">
        <f t="shared" si="70"/>
        <v>3103.4482758620688</v>
      </c>
      <c r="S190" s="58">
        <f t="shared" si="70"/>
        <v>2821.3166144200623</v>
      </c>
    </row>
    <row r="191" spans="1:19" ht="17" thickBot="1" x14ac:dyDescent="0.25">
      <c r="A191" s="146">
        <f t="shared" si="57"/>
        <v>183</v>
      </c>
      <c r="B191" s="897"/>
      <c r="C191" s="5"/>
      <c r="D191" s="875"/>
      <c r="E191" s="6">
        <v>40</v>
      </c>
      <c r="F191" s="6">
        <v>60</v>
      </c>
      <c r="G191" s="8" t="s">
        <v>8</v>
      </c>
      <c r="H191" s="38">
        <f t="shared" si="63"/>
        <v>5136.4942528735628</v>
      </c>
      <c r="I191" s="736">
        <f>'ПРАЙС ЛИСТ ТЕРМО ПРОДУКЦИЯ РУБ'!I192/87</f>
        <v>4109.1954022988502</v>
      </c>
      <c r="J191" s="59">
        <f t="shared" si="64"/>
        <v>3735.6321839080456</v>
      </c>
      <c r="K191" s="41">
        <f t="shared" si="68"/>
        <v>4669.5402298850568</v>
      </c>
      <c r="L191" s="42">
        <f t="shared" si="68"/>
        <v>3735.6321839080456</v>
      </c>
      <c r="M191" s="47">
        <f t="shared" si="68"/>
        <v>3396.0292580982232</v>
      </c>
      <c r="N191" s="719">
        <f t="shared" si="71"/>
        <v>3424.3295019157085</v>
      </c>
      <c r="O191" s="666">
        <f t="shared" si="71"/>
        <v>2739.4636015325668</v>
      </c>
      <c r="P191" s="680">
        <f t="shared" si="71"/>
        <v>2490.4214559386969</v>
      </c>
      <c r="Q191" s="56">
        <f t="shared" si="70"/>
        <v>3951.1494252873558</v>
      </c>
      <c r="R191" s="57">
        <f t="shared" si="70"/>
        <v>3160.9195402298847</v>
      </c>
      <c r="S191" s="58">
        <f t="shared" si="70"/>
        <v>2873.5632183908042</v>
      </c>
    </row>
    <row r="192" spans="1:19" ht="17" thickBot="1" x14ac:dyDescent="0.25">
      <c r="A192" s="146">
        <f t="shared" si="57"/>
        <v>184</v>
      </c>
      <c r="B192" s="898"/>
      <c r="C192" s="11"/>
      <c r="D192" s="876"/>
      <c r="E192" s="24">
        <v>40</v>
      </c>
      <c r="F192" s="24">
        <v>80</v>
      </c>
      <c r="G192" s="25" t="s">
        <v>8</v>
      </c>
      <c r="H192" s="754">
        <f t="shared" si="63"/>
        <v>5229.8850574712642</v>
      </c>
      <c r="I192" s="736">
        <f>'ПРАЙС ЛИСТ ТЕРМО ПРОДУКЦИЯ РУБ'!I193/87</f>
        <v>4183.9080459770112</v>
      </c>
      <c r="J192" s="784">
        <f t="shared" si="64"/>
        <v>3803.5527690700101</v>
      </c>
      <c r="K192" s="707">
        <f t="shared" si="68"/>
        <v>4754.4409613375128</v>
      </c>
      <c r="L192" s="708">
        <f t="shared" si="68"/>
        <v>3803.5527690700101</v>
      </c>
      <c r="M192" s="709">
        <f t="shared" si="68"/>
        <v>3457.7752446090999</v>
      </c>
      <c r="N192" s="733">
        <f t="shared" si="71"/>
        <v>3486.5900383141761</v>
      </c>
      <c r="O192" s="716">
        <f t="shared" si="71"/>
        <v>2789.2720306513406</v>
      </c>
      <c r="P192" s="734">
        <f t="shared" si="71"/>
        <v>2535.7018460466734</v>
      </c>
      <c r="Q192" s="785">
        <f t="shared" si="70"/>
        <v>4022.9885057471261</v>
      </c>
      <c r="R192" s="786">
        <f t="shared" si="70"/>
        <v>3218.3908045977009</v>
      </c>
      <c r="S192" s="787">
        <f t="shared" si="70"/>
        <v>2925.8098223615461</v>
      </c>
    </row>
    <row r="193" spans="1:19" ht="17" thickBot="1" x14ac:dyDescent="0.25">
      <c r="A193" s="146">
        <f t="shared" si="57"/>
        <v>185</v>
      </c>
      <c r="B193" s="896" t="s">
        <v>21</v>
      </c>
      <c r="C193" s="21"/>
      <c r="D193" s="877"/>
      <c r="E193" s="22">
        <v>10</v>
      </c>
      <c r="F193" s="22">
        <v>20</v>
      </c>
      <c r="G193" s="23" t="s">
        <v>8</v>
      </c>
      <c r="H193" s="34">
        <f t="shared" si="63"/>
        <v>2988.5057471264367</v>
      </c>
      <c r="I193" s="736">
        <f>'ПРАЙС ЛИСТ ТЕРМО ПРОДУКЦИЯ РУБ'!I194/87</f>
        <v>2390.8045977011493</v>
      </c>
      <c r="J193" s="772">
        <f t="shared" si="64"/>
        <v>2173.458725182863</v>
      </c>
      <c r="K193" s="40">
        <f t="shared" si="68"/>
        <v>2716.8234064785788</v>
      </c>
      <c r="L193" s="705">
        <f t="shared" si="68"/>
        <v>2173.458725182863</v>
      </c>
      <c r="M193" s="714">
        <f t="shared" si="68"/>
        <v>1975.8715683480571</v>
      </c>
      <c r="N193" s="737">
        <f t="shared" si="71"/>
        <v>1992.3371647509578</v>
      </c>
      <c r="O193" s="695">
        <f t="shared" si="71"/>
        <v>1593.8697318007662</v>
      </c>
      <c r="P193" s="718">
        <f t="shared" si="71"/>
        <v>1448.9724834552419</v>
      </c>
      <c r="Q193" s="788">
        <f t="shared" si="70"/>
        <v>2298.8505747126437</v>
      </c>
      <c r="R193" s="774">
        <f t="shared" si="70"/>
        <v>1839.0804597701149</v>
      </c>
      <c r="S193" s="775">
        <f t="shared" si="70"/>
        <v>1671.8913270637406</v>
      </c>
    </row>
    <row r="194" spans="1:19" ht="17" thickBot="1" x14ac:dyDescent="0.25">
      <c r="A194" s="146">
        <f t="shared" si="57"/>
        <v>186</v>
      </c>
      <c r="B194" s="897"/>
      <c r="C194" s="5"/>
      <c r="D194" s="875"/>
      <c r="E194" s="6">
        <v>10</v>
      </c>
      <c r="F194" s="6">
        <v>40</v>
      </c>
      <c r="G194" s="8" t="s">
        <v>8</v>
      </c>
      <c r="H194" s="38">
        <f t="shared" si="63"/>
        <v>3081.8965517241377</v>
      </c>
      <c r="I194" s="736">
        <f>'ПРАЙС ЛИСТ ТЕРМО ПРОДУКЦИЯ РУБ'!I195/87</f>
        <v>2465.5172413793102</v>
      </c>
      <c r="J194" s="776">
        <f t="shared" si="64"/>
        <v>2241.3793103448274</v>
      </c>
      <c r="K194" s="710">
        <f t="shared" si="68"/>
        <v>2801.724137931034</v>
      </c>
      <c r="L194" s="711">
        <f t="shared" si="68"/>
        <v>2241.3793103448274</v>
      </c>
      <c r="M194" s="742">
        <f t="shared" si="68"/>
        <v>2037.6175548589338</v>
      </c>
      <c r="N194" s="743">
        <f t="shared" si="71"/>
        <v>2054.5977011494251</v>
      </c>
      <c r="O194" s="744">
        <f t="shared" si="71"/>
        <v>1643.6781609195402</v>
      </c>
      <c r="P194" s="745">
        <f t="shared" si="71"/>
        <v>1494.2528735632184</v>
      </c>
      <c r="Q194" s="691">
        <f t="shared" si="70"/>
        <v>2370.6896551724135</v>
      </c>
      <c r="R194" s="778">
        <f t="shared" si="70"/>
        <v>1896.5517241379309</v>
      </c>
      <c r="S194" s="779">
        <f t="shared" si="70"/>
        <v>1724.1379310344826</v>
      </c>
    </row>
    <row r="195" spans="1:19" ht="17" thickBot="1" x14ac:dyDescent="0.25">
      <c r="A195" s="146">
        <f t="shared" si="57"/>
        <v>187</v>
      </c>
      <c r="B195" s="897"/>
      <c r="C195" s="5"/>
      <c r="D195" s="875"/>
      <c r="E195" s="6">
        <v>20</v>
      </c>
      <c r="F195" s="6">
        <v>20</v>
      </c>
      <c r="G195" s="8" t="s">
        <v>8</v>
      </c>
      <c r="H195" s="38">
        <f t="shared" si="63"/>
        <v>3175.2873563218391</v>
      </c>
      <c r="I195" s="736">
        <f>'ПРАЙС ЛИСТ ТЕРМО ПРОДУКЦИЯ РУБ'!I196/87</f>
        <v>2540.2298850574712</v>
      </c>
      <c r="J195" s="776">
        <f t="shared" si="64"/>
        <v>2309.2998955067919</v>
      </c>
      <c r="K195" s="710">
        <f t="shared" si="68"/>
        <v>2886.62486938349</v>
      </c>
      <c r="L195" s="711">
        <f t="shared" si="68"/>
        <v>2309.2998955067919</v>
      </c>
      <c r="M195" s="742">
        <f t="shared" si="68"/>
        <v>2099.3635413698107</v>
      </c>
      <c r="N195" s="743">
        <f t="shared" si="71"/>
        <v>2116.8582375478927</v>
      </c>
      <c r="O195" s="744">
        <f t="shared" si="71"/>
        <v>1693.486590038314</v>
      </c>
      <c r="P195" s="745">
        <f t="shared" si="71"/>
        <v>1539.5332636711946</v>
      </c>
      <c r="Q195" s="691">
        <f t="shared" si="70"/>
        <v>2442.5287356321837</v>
      </c>
      <c r="R195" s="778">
        <f t="shared" si="70"/>
        <v>1954.022988505747</v>
      </c>
      <c r="S195" s="779">
        <f t="shared" si="70"/>
        <v>1776.3845350052245</v>
      </c>
    </row>
    <row r="196" spans="1:19" ht="17" thickBot="1" x14ac:dyDescent="0.25">
      <c r="A196" s="146">
        <f t="shared" si="57"/>
        <v>188</v>
      </c>
      <c r="B196" s="897"/>
      <c r="C196" s="5"/>
      <c r="D196" s="875"/>
      <c r="E196" s="6">
        <v>20</v>
      </c>
      <c r="F196" s="6">
        <v>40</v>
      </c>
      <c r="G196" s="8" t="s">
        <v>8</v>
      </c>
      <c r="H196" s="38">
        <f t="shared" si="63"/>
        <v>3268.67816091954</v>
      </c>
      <c r="I196" s="736">
        <f>'ПРАЙС ЛИСТ ТЕРМО ПРОДУКЦИЯ РУБ'!I197/87</f>
        <v>2614.9425287356321</v>
      </c>
      <c r="J196" s="776">
        <f t="shared" si="64"/>
        <v>2377.2204806687564</v>
      </c>
      <c r="K196" s="710">
        <f t="shared" si="68"/>
        <v>2971.5256008359452</v>
      </c>
      <c r="L196" s="711">
        <f t="shared" si="68"/>
        <v>2377.2204806687564</v>
      </c>
      <c r="M196" s="742">
        <f t="shared" si="68"/>
        <v>2161.1095278806874</v>
      </c>
      <c r="N196" s="743">
        <f t="shared" si="71"/>
        <v>2179.1187739463599</v>
      </c>
      <c r="O196" s="744">
        <f t="shared" si="71"/>
        <v>1743.2950191570881</v>
      </c>
      <c r="P196" s="745">
        <f t="shared" si="71"/>
        <v>1584.8136537791709</v>
      </c>
      <c r="Q196" s="691">
        <f t="shared" si="70"/>
        <v>2514.367816091954</v>
      </c>
      <c r="R196" s="778">
        <f t="shared" si="70"/>
        <v>2011.494252873563</v>
      </c>
      <c r="S196" s="779">
        <f t="shared" si="70"/>
        <v>1828.6311389759665</v>
      </c>
    </row>
    <row r="197" spans="1:19" ht="17" thickBot="1" x14ac:dyDescent="0.25">
      <c r="A197" s="146">
        <f t="shared" si="57"/>
        <v>189</v>
      </c>
      <c r="B197" s="897"/>
      <c r="C197" s="5"/>
      <c r="D197" s="875"/>
      <c r="E197" s="6">
        <v>30</v>
      </c>
      <c r="F197" s="6">
        <v>30</v>
      </c>
      <c r="G197" s="8" t="s">
        <v>8</v>
      </c>
      <c r="H197" s="38">
        <f t="shared" si="63"/>
        <v>3362.0689655172414</v>
      </c>
      <c r="I197" s="736">
        <f>'ПРАЙС ЛИСТ ТЕРМО ПРОДУКЦИЯ РУБ'!I198/87</f>
        <v>2689.655172413793</v>
      </c>
      <c r="J197" s="776">
        <f t="shared" si="64"/>
        <v>2445.1410658307209</v>
      </c>
      <c r="K197" s="710">
        <f t="shared" si="68"/>
        <v>3056.4263322884012</v>
      </c>
      <c r="L197" s="711">
        <f t="shared" si="68"/>
        <v>2445.1410658307209</v>
      </c>
      <c r="M197" s="742">
        <f t="shared" si="68"/>
        <v>2222.8555143915642</v>
      </c>
      <c r="N197" s="743">
        <f t="shared" si="71"/>
        <v>2241.3793103448274</v>
      </c>
      <c r="O197" s="744">
        <f t="shared" si="71"/>
        <v>1793.1034482758621</v>
      </c>
      <c r="P197" s="745">
        <f t="shared" si="71"/>
        <v>1630.0940438871473</v>
      </c>
      <c r="Q197" s="691">
        <f t="shared" si="70"/>
        <v>2586.2068965517242</v>
      </c>
      <c r="R197" s="778">
        <f t="shared" si="70"/>
        <v>2068.9655172413791</v>
      </c>
      <c r="S197" s="779">
        <f t="shared" si="70"/>
        <v>1880.8777429467084</v>
      </c>
    </row>
    <row r="198" spans="1:19" ht="17" thickBot="1" x14ac:dyDescent="0.25">
      <c r="A198" s="146">
        <f t="shared" si="57"/>
        <v>190</v>
      </c>
      <c r="B198" s="897"/>
      <c r="C198" s="5"/>
      <c r="D198" s="875"/>
      <c r="E198" s="6">
        <v>30</v>
      </c>
      <c r="F198" s="6">
        <v>40</v>
      </c>
      <c r="G198" s="8" t="s">
        <v>8</v>
      </c>
      <c r="H198" s="38">
        <f t="shared" si="63"/>
        <v>3455.4597701149423</v>
      </c>
      <c r="I198" s="736">
        <f>'ПРАЙС ЛИСТ ТЕРМО ПРОДУКЦИЯ РУБ'!I199/87</f>
        <v>2764.367816091954</v>
      </c>
      <c r="J198" s="776">
        <f t="shared" si="64"/>
        <v>2513.0616509926854</v>
      </c>
      <c r="K198" s="710">
        <f t="shared" ref="K198:M202" si="72">H198/1.1</f>
        <v>3141.3270637408564</v>
      </c>
      <c r="L198" s="711">
        <f t="shared" si="72"/>
        <v>2513.0616509926854</v>
      </c>
      <c r="M198" s="742">
        <f t="shared" si="72"/>
        <v>2284.6015009024409</v>
      </c>
      <c r="N198" s="743">
        <f t="shared" si="71"/>
        <v>2303.639846743295</v>
      </c>
      <c r="O198" s="744">
        <f t="shared" si="71"/>
        <v>1842.9118773946359</v>
      </c>
      <c r="P198" s="745">
        <f t="shared" si="71"/>
        <v>1675.3744339951236</v>
      </c>
      <c r="Q198" s="691">
        <f t="shared" ref="Q198:S202" si="73">H198/1.3</f>
        <v>2658.045977011494</v>
      </c>
      <c r="R198" s="778">
        <f t="shared" si="73"/>
        <v>2126.4367816091954</v>
      </c>
      <c r="S198" s="779">
        <f t="shared" si="73"/>
        <v>1933.1243469174501</v>
      </c>
    </row>
    <row r="199" spans="1:19" ht="17" thickBot="1" x14ac:dyDescent="0.25">
      <c r="A199" s="146">
        <f t="shared" ref="A199:A262" si="74">A198+1</f>
        <v>191</v>
      </c>
      <c r="B199" s="897"/>
      <c r="C199" s="5"/>
      <c r="D199" s="875"/>
      <c r="E199" s="6">
        <v>30</v>
      </c>
      <c r="F199" s="6">
        <v>60</v>
      </c>
      <c r="G199" s="8" t="s">
        <v>8</v>
      </c>
      <c r="H199" s="38">
        <f t="shared" si="63"/>
        <v>3548.8505747126437</v>
      </c>
      <c r="I199" s="736">
        <f>'ПРАЙС ЛИСТ ТЕРМО ПРОДУКЦИЯ РУБ'!I200/87</f>
        <v>2839.0804597701149</v>
      </c>
      <c r="J199" s="776">
        <f t="shared" si="64"/>
        <v>2580.9822361546499</v>
      </c>
      <c r="K199" s="710">
        <f t="shared" si="72"/>
        <v>3226.2277951933124</v>
      </c>
      <c r="L199" s="711">
        <f t="shared" si="72"/>
        <v>2580.9822361546499</v>
      </c>
      <c r="M199" s="742">
        <f t="shared" si="72"/>
        <v>2346.347487413318</v>
      </c>
      <c r="N199" s="743">
        <f t="shared" si="71"/>
        <v>2365.9003831417626</v>
      </c>
      <c r="O199" s="744">
        <f t="shared" si="71"/>
        <v>1892.7203065134099</v>
      </c>
      <c r="P199" s="745">
        <f t="shared" si="71"/>
        <v>1720.6548241030998</v>
      </c>
      <c r="Q199" s="691">
        <f t="shared" si="73"/>
        <v>2729.8850574712642</v>
      </c>
      <c r="R199" s="778">
        <f t="shared" si="73"/>
        <v>2183.9080459770112</v>
      </c>
      <c r="S199" s="779">
        <f t="shared" si="73"/>
        <v>1985.3709508881921</v>
      </c>
    </row>
    <row r="200" spans="1:19" ht="17" thickBot="1" x14ac:dyDescent="0.25">
      <c r="A200" s="146">
        <f t="shared" si="74"/>
        <v>192</v>
      </c>
      <c r="B200" s="897"/>
      <c r="C200" s="5"/>
      <c r="D200" s="875"/>
      <c r="E200" s="6">
        <v>40</v>
      </c>
      <c r="F200" s="6">
        <v>40</v>
      </c>
      <c r="G200" s="8" t="s">
        <v>8</v>
      </c>
      <c r="H200" s="38">
        <f t="shared" si="63"/>
        <v>3642.2413793103447</v>
      </c>
      <c r="I200" s="736">
        <f>'ПРАЙС ЛИСТ ТЕРМО ПРОДУКЦИЯ РУБ'!I201/87</f>
        <v>2913.7931034482758</v>
      </c>
      <c r="J200" s="776">
        <f t="shared" si="64"/>
        <v>2648.9028213166143</v>
      </c>
      <c r="K200" s="710">
        <f t="shared" si="72"/>
        <v>3311.1285266457676</v>
      </c>
      <c r="L200" s="711">
        <f t="shared" si="72"/>
        <v>2648.9028213166143</v>
      </c>
      <c r="M200" s="742">
        <f t="shared" si="72"/>
        <v>2408.0934739241948</v>
      </c>
      <c r="N200" s="743">
        <f t="shared" si="71"/>
        <v>2428.1609195402298</v>
      </c>
      <c r="O200" s="744">
        <f t="shared" si="71"/>
        <v>1942.528735632184</v>
      </c>
      <c r="P200" s="745">
        <f t="shared" si="71"/>
        <v>1765.9352142110763</v>
      </c>
      <c r="Q200" s="691">
        <f t="shared" si="73"/>
        <v>2801.7241379310344</v>
      </c>
      <c r="R200" s="778">
        <f t="shared" si="73"/>
        <v>2241.3793103448274</v>
      </c>
      <c r="S200" s="779">
        <f t="shared" si="73"/>
        <v>2037.617554858934</v>
      </c>
    </row>
    <row r="201" spans="1:19" ht="17" thickBot="1" x14ac:dyDescent="0.25">
      <c r="A201" s="146">
        <f t="shared" si="74"/>
        <v>193</v>
      </c>
      <c r="B201" s="897"/>
      <c r="C201" s="5"/>
      <c r="D201" s="875"/>
      <c r="E201" s="6">
        <v>40</v>
      </c>
      <c r="F201" s="6">
        <v>60</v>
      </c>
      <c r="G201" s="8" t="s">
        <v>8</v>
      </c>
      <c r="H201" s="38">
        <f t="shared" si="63"/>
        <v>3735.632183908046</v>
      </c>
      <c r="I201" s="736">
        <f>'ПРАЙС ЛИСТ ТЕРМО ПРОДУКЦИЯ РУБ'!I202/87</f>
        <v>2988.5057471264367</v>
      </c>
      <c r="J201" s="776">
        <f t="shared" si="64"/>
        <v>2716.8234064785788</v>
      </c>
      <c r="K201" s="710">
        <f t="shared" si="72"/>
        <v>3396.0292580982232</v>
      </c>
      <c r="L201" s="711">
        <f t="shared" si="72"/>
        <v>2716.8234064785788</v>
      </c>
      <c r="M201" s="742">
        <f t="shared" si="72"/>
        <v>2469.8394604350715</v>
      </c>
      <c r="N201" s="743">
        <f t="shared" ref="N201:P202" si="75">H201/1.5</f>
        <v>2490.4214559386974</v>
      </c>
      <c r="O201" s="744">
        <f t="shared" si="75"/>
        <v>1992.3371647509578</v>
      </c>
      <c r="P201" s="745">
        <f t="shared" si="75"/>
        <v>1811.2156043190525</v>
      </c>
      <c r="Q201" s="691">
        <f t="shared" si="73"/>
        <v>2873.5632183908046</v>
      </c>
      <c r="R201" s="778">
        <f t="shared" si="73"/>
        <v>2298.8505747126437</v>
      </c>
      <c r="S201" s="779">
        <f t="shared" si="73"/>
        <v>2089.8641588296759</v>
      </c>
    </row>
    <row r="202" spans="1:19" ht="17" thickBot="1" x14ac:dyDescent="0.25">
      <c r="A202" s="146">
        <f t="shared" si="74"/>
        <v>194</v>
      </c>
      <c r="B202" s="898"/>
      <c r="C202" s="11"/>
      <c r="D202" s="876"/>
      <c r="E202" s="24">
        <v>40</v>
      </c>
      <c r="F202" s="24">
        <v>80</v>
      </c>
      <c r="G202" s="25" t="s">
        <v>8</v>
      </c>
      <c r="H202" s="749">
        <f t="shared" si="63"/>
        <v>3829.022988505747</v>
      </c>
      <c r="I202" s="736">
        <f>'ПРАЙС ЛИСТ ТЕРМО ПРОДУКЦИЯ РУБ'!I203/87</f>
        <v>3063.2183908045977</v>
      </c>
      <c r="J202" s="780">
        <f t="shared" si="64"/>
        <v>2784.7439916405433</v>
      </c>
      <c r="K202" s="702">
        <f t="shared" si="72"/>
        <v>3480.9299895506788</v>
      </c>
      <c r="L202" s="703">
        <f t="shared" si="72"/>
        <v>2784.7439916405433</v>
      </c>
      <c r="M202" s="713">
        <f t="shared" si="72"/>
        <v>2531.5854469459482</v>
      </c>
      <c r="N202" s="692">
        <f t="shared" si="75"/>
        <v>2552.6819923371645</v>
      </c>
      <c r="O202" s="693">
        <f t="shared" si="75"/>
        <v>2042.1455938697318</v>
      </c>
      <c r="P202" s="694">
        <f t="shared" si="75"/>
        <v>1856.4959944270288</v>
      </c>
      <c r="Q202" s="688">
        <f t="shared" si="73"/>
        <v>2945.4022988505744</v>
      </c>
      <c r="R202" s="782">
        <f t="shared" si="73"/>
        <v>2356.3218390804595</v>
      </c>
      <c r="S202" s="783">
        <f t="shared" si="73"/>
        <v>2142.1107628004179</v>
      </c>
    </row>
    <row r="203" spans="1:19" ht="17" thickBot="1" x14ac:dyDescent="0.25">
      <c r="A203" s="948" t="s">
        <v>90</v>
      </c>
      <c r="B203" s="949"/>
      <c r="C203" s="949"/>
      <c r="D203" s="949"/>
      <c r="E203" s="949"/>
      <c r="F203" s="949"/>
      <c r="G203" s="949"/>
      <c r="H203" s="949"/>
      <c r="I203" s="949"/>
      <c r="J203" s="949"/>
      <c r="K203" s="949"/>
      <c r="L203" s="949"/>
      <c r="M203" s="949"/>
      <c r="N203" s="949"/>
      <c r="O203" s="949"/>
      <c r="P203" s="949"/>
      <c r="Q203" s="949"/>
      <c r="R203" s="949"/>
      <c r="S203" s="949"/>
    </row>
    <row r="204" spans="1:19" x14ac:dyDescent="0.2">
      <c r="A204" s="940" t="s">
        <v>23</v>
      </c>
      <c r="B204" s="941"/>
      <c r="C204" s="941"/>
      <c r="D204" s="941"/>
      <c r="E204" s="941"/>
      <c r="F204" s="941"/>
      <c r="G204" s="942"/>
      <c r="H204" s="878" t="s">
        <v>86</v>
      </c>
      <c r="I204" s="879"/>
      <c r="J204" s="880"/>
      <c r="K204" s="884" t="s">
        <v>87</v>
      </c>
      <c r="L204" s="885"/>
      <c r="M204" s="886"/>
      <c r="N204" s="900" t="s">
        <v>85</v>
      </c>
      <c r="O204" s="901"/>
      <c r="P204" s="902"/>
      <c r="Q204" s="903" t="s">
        <v>88</v>
      </c>
      <c r="R204" s="904"/>
      <c r="S204" s="905"/>
    </row>
    <row r="205" spans="1:19" ht="20" thickBot="1" x14ac:dyDescent="0.3">
      <c r="A205" s="943"/>
      <c r="B205" s="944"/>
      <c r="C205" s="944"/>
      <c r="D205" s="944"/>
      <c r="E205" s="944"/>
      <c r="F205" s="944"/>
      <c r="G205" s="945"/>
      <c r="H205" s="906" t="s">
        <v>9</v>
      </c>
      <c r="I205" s="907"/>
      <c r="J205" s="908"/>
      <c r="K205" s="909" t="s">
        <v>9</v>
      </c>
      <c r="L205" s="910"/>
      <c r="M205" s="911"/>
      <c r="N205" s="912" t="s">
        <v>9</v>
      </c>
      <c r="O205" s="913"/>
      <c r="P205" s="914"/>
      <c r="Q205" s="931" t="s">
        <v>9</v>
      </c>
      <c r="R205" s="932"/>
      <c r="S205" s="933"/>
    </row>
    <row r="206" spans="1:19" ht="17" thickBot="1" x14ac:dyDescent="0.25">
      <c r="A206" s="683"/>
      <c r="B206" s="13" t="s">
        <v>1</v>
      </c>
      <c r="C206" s="14" t="s">
        <v>2</v>
      </c>
      <c r="D206" s="14" t="s">
        <v>3</v>
      </c>
      <c r="E206" s="15" t="s">
        <v>4</v>
      </c>
      <c r="F206" s="15" t="s">
        <v>5</v>
      </c>
      <c r="G206" s="16" t="s">
        <v>6</v>
      </c>
      <c r="H206" s="28" t="s">
        <v>10</v>
      </c>
      <c r="I206" s="29" t="s">
        <v>11</v>
      </c>
      <c r="J206" s="30" t="s">
        <v>12</v>
      </c>
      <c r="K206" s="28" t="s">
        <v>10</v>
      </c>
      <c r="L206" s="29" t="s">
        <v>11</v>
      </c>
      <c r="M206" s="686" t="s">
        <v>12</v>
      </c>
      <c r="N206" s="726" t="s">
        <v>10</v>
      </c>
      <c r="O206" s="727" t="s">
        <v>11</v>
      </c>
      <c r="P206" s="728" t="s">
        <v>12</v>
      </c>
      <c r="Q206" s="28" t="s">
        <v>10</v>
      </c>
      <c r="R206" s="29" t="s">
        <v>11</v>
      </c>
      <c r="S206" s="30" t="s">
        <v>12</v>
      </c>
    </row>
    <row r="207" spans="1:19" ht="17" thickBot="1" x14ac:dyDescent="0.25">
      <c r="A207" s="674">
        <f>A202+1</f>
        <v>195</v>
      </c>
      <c r="B207" s="12" t="s">
        <v>14</v>
      </c>
      <c r="C207" s="675"/>
      <c r="D207" s="875"/>
      <c r="E207" s="658">
        <v>22</v>
      </c>
      <c r="F207" s="658">
        <v>300</v>
      </c>
      <c r="G207" s="659" t="s">
        <v>24</v>
      </c>
      <c r="H207" s="38">
        <f>I207*1.25</f>
        <v>2155.1724137931033</v>
      </c>
      <c r="I207" s="736">
        <f>'ПРАЙС ЛИСТ ТЕРМО ПРОДУКЦИЯ РУБ'!I208/87</f>
        <v>1724.1379310344828</v>
      </c>
      <c r="J207" s="661">
        <f t="shared" ref="J207:J210" si="76">I207/1.1</f>
        <v>1567.398119122257</v>
      </c>
      <c r="K207" s="662">
        <f>H207/1.1</f>
        <v>1959.2476489028211</v>
      </c>
      <c r="L207" s="663">
        <f t="shared" ref="L207:M210" si="77">I207/1.1</f>
        <v>1567.398119122257</v>
      </c>
      <c r="M207" s="664">
        <f t="shared" si="77"/>
        <v>1424.9073810202335</v>
      </c>
      <c r="N207" s="730">
        <f>H207/1.5</f>
        <v>1436.7816091954021</v>
      </c>
      <c r="O207" s="695">
        <f t="shared" ref="O207:P210" si="78">I207/1.5</f>
        <v>1149.4252873563219</v>
      </c>
      <c r="P207" s="718">
        <f t="shared" si="78"/>
        <v>1044.932079414838</v>
      </c>
      <c r="Q207" s="723">
        <f t="shared" ref="Q207:S210" si="79">H207/1.3</f>
        <v>1657.8249336870024</v>
      </c>
      <c r="R207" s="668">
        <f t="shared" si="79"/>
        <v>1326.2599469496022</v>
      </c>
      <c r="S207" s="669">
        <f t="shared" si="79"/>
        <v>1205.6908608632746</v>
      </c>
    </row>
    <row r="208" spans="1:19" ht="17" thickBot="1" x14ac:dyDescent="0.25">
      <c r="A208" s="146">
        <f t="shared" si="74"/>
        <v>196</v>
      </c>
      <c r="B208" s="9" t="s">
        <v>16</v>
      </c>
      <c r="C208" s="5"/>
      <c r="D208" s="875"/>
      <c r="E208" s="6">
        <v>22</v>
      </c>
      <c r="F208" s="6">
        <v>300</v>
      </c>
      <c r="G208" s="8" t="s">
        <v>24</v>
      </c>
      <c r="H208" s="38">
        <f>I208*1.25</f>
        <v>2729.8850574712646</v>
      </c>
      <c r="I208" s="736">
        <f>'ПРАЙС ЛИСТ ТЕРМО ПРОДУКЦИЯ РУБ'!I209/87</f>
        <v>2183.9080459770116</v>
      </c>
      <c r="J208" s="35">
        <f t="shared" si="76"/>
        <v>1985.3709508881923</v>
      </c>
      <c r="K208" s="41">
        <f t="shared" ref="K208:K210" si="80">H208/1.1</f>
        <v>2481.7136886102403</v>
      </c>
      <c r="L208" s="42">
        <f t="shared" si="77"/>
        <v>1985.3709508881923</v>
      </c>
      <c r="M208" s="43">
        <f t="shared" si="77"/>
        <v>1804.8826826256293</v>
      </c>
      <c r="N208" s="731">
        <f t="shared" ref="N208:N210" si="81">H208/1.5</f>
        <v>1819.9233716475098</v>
      </c>
      <c r="O208" s="729">
        <f t="shared" si="78"/>
        <v>1455.9386973180078</v>
      </c>
      <c r="P208" s="732">
        <f t="shared" si="78"/>
        <v>1323.5806339254616</v>
      </c>
      <c r="Q208" s="724">
        <f t="shared" si="79"/>
        <v>2099.9115826702036</v>
      </c>
      <c r="R208" s="49">
        <f t="shared" si="79"/>
        <v>1679.9292661361628</v>
      </c>
      <c r="S208" s="50">
        <f t="shared" si="79"/>
        <v>1527.2084237601478</v>
      </c>
    </row>
    <row r="209" spans="1:19" ht="17" thickBot="1" x14ac:dyDescent="0.25">
      <c r="A209" s="146">
        <f t="shared" si="74"/>
        <v>197</v>
      </c>
      <c r="B209" s="9" t="s">
        <v>20</v>
      </c>
      <c r="C209" s="5"/>
      <c r="D209" s="875"/>
      <c r="E209" s="6">
        <v>22</v>
      </c>
      <c r="F209" s="6">
        <v>300</v>
      </c>
      <c r="G209" s="8" t="s">
        <v>24</v>
      </c>
      <c r="H209" s="38">
        <f>I209*1.25</f>
        <v>3089.0804597701153</v>
      </c>
      <c r="I209" s="736">
        <f>'ПРАЙС ЛИСТ ТЕРМО ПРОДУКЦИЯ РУБ'!I210/87</f>
        <v>2471.2643678160921</v>
      </c>
      <c r="J209" s="35">
        <f t="shared" si="76"/>
        <v>2246.6039707419018</v>
      </c>
      <c r="K209" s="41">
        <f t="shared" si="80"/>
        <v>2808.2549634273773</v>
      </c>
      <c r="L209" s="42">
        <f t="shared" si="77"/>
        <v>2246.6039707419018</v>
      </c>
      <c r="M209" s="43">
        <f t="shared" si="77"/>
        <v>2042.3672461290014</v>
      </c>
      <c r="N209" s="731">
        <f t="shared" si="81"/>
        <v>2059.3869731800769</v>
      </c>
      <c r="O209" s="729">
        <f t="shared" si="78"/>
        <v>1647.5095785440615</v>
      </c>
      <c r="P209" s="732">
        <f t="shared" si="78"/>
        <v>1497.7359804946011</v>
      </c>
      <c r="Q209" s="724">
        <f t="shared" si="79"/>
        <v>2376.215738284704</v>
      </c>
      <c r="R209" s="49">
        <f t="shared" si="79"/>
        <v>1900.9725906277631</v>
      </c>
      <c r="S209" s="50">
        <f t="shared" si="79"/>
        <v>1728.1569005706936</v>
      </c>
    </row>
    <row r="210" spans="1:19" ht="17" thickBot="1" x14ac:dyDescent="0.25">
      <c r="A210" s="146">
        <f t="shared" si="74"/>
        <v>198</v>
      </c>
      <c r="B210" s="10" t="s">
        <v>7</v>
      </c>
      <c r="C210" s="11"/>
      <c r="D210" s="876"/>
      <c r="E210" s="24">
        <v>22</v>
      </c>
      <c r="F210" s="24">
        <v>300</v>
      </c>
      <c r="G210" s="25" t="s">
        <v>24</v>
      </c>
      <c r="H210" s="38">
        <f>I210*1.25</f>
        <v>2873.5632183908046</v>
      </c>
      <c r="I210" s="736">
        <f>'ПРАЙС ЛИСТ ТЕРМО ПРОДУКЦИЯ РУБ'!I211/87</f>
        <v>2298.8505747126437</v>
      </c>
      <c r="J210" s="37">
        <f t="shared" si="76"/>
        <v>2089.8641588296759</v>
      </c>
      <c r="K210" s="44">
        <f t="shared" si="80"/>
        <v>2612.3301985370949</v>
      </c>
      <c r="L210" s="45">
        <f t="shared" si="77"/>
        <v>2089.8641588296759</v>
      </c>
      <c r="M210" s="46">
        <f t="shared" si="77"/>
        <v>1899.8765080269779</v>
      </c>
      <c r="N210" s="692">
        <f t="shared" si="81"/>
        <v>1915.7088122605364</v>
      </c>
      <c r="O210" s="693">
        <f t="shared" si="78"/>
        <v>1532.5670498084291</v>
      </c>
      <c r="P210" s="694">
        <f t="shared" si="78"/>
        <v>1393.2427725531172</v>
      </c>
      <c r="Q210" s="735">
        <f t="shared" si="79"/>
        <v>2210.4332449160033</v>
      </c>
      <c r="R210" s="52">
        <f t="shared" si="79"/>
        <v>1768.3465959328028</v>
      </c>
      <c r="S210" s="53">
        <f t="shared" si="79"/>
        <v>1607.5878144843662</v>
      </c>
    </row>
    <row r="211" spans="1:19" ht="17" thickBot="1" x14ac:dyDescent="0.25">
      <c r="A211" s="948" t="s">
        <v>22</v>
      </c>
      <c r="B211" s="949"/>
      <c r="C211" s="949"/>
      <c r="D211" s="949"/>
      <c r="E211" s="949"/>
      <c r="F211" s="949"/>
      <c r="G211" s="949"/>
      <c r="H211" s="949"/>
      <c r="I211" s="949"/>
      <c r="J211" s="949"/>
      <c r="K211" s="949"/>
      <c r="L211" s="949"/>
      <c r="M211" s="949"/>
      <c r="N211" s="949"/>
      <c r="O211" s="949"/>
      <c r="P211" s="949"/>
      <c r="Q211" s="949"/>
      <c r="R211" s="949"/>
      <c r="S211" s="949"/>
    </row>
    <row r="212" spans="1:19" x14ac:dyDescent="0.2">
      <c r="A212" s="940" t="s">
        <v>25</v>
      </c>
      <c r="B212" s="941"/>
      <c r="C212" s="941"/>
      <c r="D212" s="941"/>
      <c r="E212" s="941"/>
      <c r="F212" s="941"/>
      <c r="G212" s="942"/>
      <c r="H212" s="878" t="s">
        <v>86</v>
      </c>
      <c r="I212" s="879"/>
      <c r="J212" s="880"/>
      <c r="K212" s="884" t="s">
        <v>87</v>
      </c>
      <c r="L212" s="885"/>
      <c r="M212" s="886"/>
      <c r="N212" s="900" t="s">
        <v>85</v>
      </c>
      <c r="O212" s="901"/>
      <c r="P212" s="902"/>
      <c r="Q212" s="903" t="s">
        <v>88</v>
      </c>
      <c r="R212" s="904"/>
      <c r="S212" s="905"/>
    </row>
    <row r="213" spans="1:19" ht="20" thickBot="1" x14ac:dyDescent="0.3">
      <c r="A213" s="943"/>
      <c r="B213" s="944"/>
      <c r="C213" s="944"/>
      <c r="D213" s="944"/>
      <c r="E213" s="944"/>
      <c r="F213" s="944"/>
      <c r="G213" s="945"/>
      <c r="H213" s="906" t="s">
        <v>9</v>
      </c>
      <c r="I213" s="907"/>
      <c r="J213" s="907"/>
      <c r="K213" s="887" t="s">
        <v>9</v>
      </c>
      <c r="L213" s="888"/>
      <c r="M213" s="889"/>
      <c r="N213" s="893" t="s">
        <v>9</v>
      </c>
      <c r="O213" s="894"/>
      <c r="P213" s="895"/>
      <c r="Q213" s="867" t="s">
        <v>9</v>
      </c>
      <c r="R213" s="867"/>
      <c r="S213" s="926"/>
    </row>
    <row r="214" spans="1:19" ht="17" thickBot="1" x14ac:dyDescent="0.25">
      <c r="A214" s="683"/>
      <c r="B214" s="13" t="s">
        <v>1</v>
      </c>
      <c r="C214" s="927" t="s">
        <v>2</v>
      </c>
      <c r="D214" s="928"/>
      <c r="E214" s="15" t="s">
        <v>4</v>
      </c>
      <c r="F214" s="15" t="s">
        <v>5</v>
      </c>
      <c r="G214" s="684" t="s">
        <v>6</v>
      </c>
      <c r="H214" s="685" t="s">
        <v>12</v>
      </c>
      <c r="I214" s="29" t="s">
        <v>27</v>
      </c>
      <c r="J214" s="686" t="s">
        <v>28</v>
      </c>
      <c r="K214" s="28" t="s">
        <v>12</v>
      </c>
      <c r="L214" s="29" t="s">
        <v>27</v>
      </c>
      <c r="M214" s="30" t="s">
        <v>28</v>
      </c>
      <c r="N214" s="28" t="s">
        <v>12</v>
      </c>
      <c r="O214" s="29" t="s">
        <v>27</v>
      </c>
      <c r="P214" s="30" t="s">
        <v>28</v>
      </c>
      <c r="Q214" s="685" t="s">
        <v>12</v>
      </c>
      <c r="R214" s="29" t="s">
        <v>27</v>
      </c>
      <c r="S214" s="30" t="s">
        <v>28</v>
      </c>
    </row>
    <row r="215" spans="1:19" ht="17" thickBot="1" x14ac:dyDescent="0.25">
      <c r="A215" s="657">
        <f>A210+1</f>
        <v>199</v>
      </c>
      <c r="B215" s="12" t="s">
        <v>7</v>
      </c>
      <c r="C215" s="929" t="s">
        <v>33</v>
      </c>
      <c r="D215" s="929"/>
      <c r="E215" s="658">
        <v>20</v>
      </c>
      <c r="F215" s="658" t="s">
        <v>29</v>
      </c>
      <c r="G215" s="678" t="s">
        <v>30</v>
      </c>
      <c r="H215" s="38">
        <f t="shared" ref="H215:H266" si="82">I215*1.3</f>
        <v>3885.0574712643679</v>
      </c>
      <c r="I215" s="736">
        <f>'ПРАЙС ЛИСТ ТЕРМО ПРОДУКЦИЯ РУБ'!I216/87</f>
        <v>2988.5057471264367</v>
      </c>
      <c r="J215" s="696">
        <f>I215/1.25</f>
        <v>2390.8045977011493</v>
      </c>
      <c r="K215" s="662">
        <f t="shared" ref="K215:M230" si="83">H215/1.1</f>
        <v>3531.8704284221521</v>
      </c>
      <c r="L215" s="663">
        <f t="shared" si="83"/>
        <v>2716.8234064785788</v>
      </c>
      <c r="M215" s="679">
        <f t="shared" si="83"/>
        <v>2173.458725182863</v>
      </c>
      <c r="N215" s="730">
        <f>H215/1.5</f>
        <v>2590.0383141762454</v>
      </c>
      <c r="O215" s="730">
        <f t="shared" ref="O215:P230" si="84">I215/1.5</f>
        <v>1992.3371647509578</v>
      </c>
      <c r="P215" s="840">
        <f t="shared" si="84"/>
        <v>1593.8697318007662</v>
      </c>
      <c r="Q215" s="687">
        <f t="shared" ref="Q215:S230" si="85">H215/1.3</f>
        <v>2988.5057471264367</v>
      </c>
      <c r="R215" s="681">
        <f t="shared" si="85"/>
        <v>2298.8505747126437</v>
      </c>
      <c r="S215" s="682">
        <f t="shared" si="85"/>
        <v>1839.0804597701149</v>
      </c>
    </row>
    <row r="216" spans="1:19" ht="17" thickBot="1" x14ac:dyDescent="0.25">
      <c r="A216" s="425">
        <f t="shared" si="74"/>
        <v>200</v>
      </c>
      <c r="B216" s="429" t="s">
        <v>7</v>
      </c>
      <c r="C216" s="930" t="s">
        <v>33</v>
      </c>
      <c r="D216" s="930"/>
      <c r="E216" s="430">
        <v>40</v>
      </c>
      <c r="F216" s="430" t="s">
        <v>31</v>
      </c>
      <c r="G216" s="431" t="s">
        <v>32</v>
      </c>
      <c r="H216" s="36">
        <f t="shared" si="82"/>
        <v>3735.632183908046</v>
      </c>
      <c r="I216" s="736">
        <f>'ПРАЙС ЛИСТ ТЕРМО ПРОДУКЦИЯ РУБ'!I217/87</f>
        <v>2873.5632183908046</v>
      </c>
      <c r="J216" s="697">
        <f>I216/1.25</f>
        <v>2298.8505747126437</v>
      </c>
      <c r="K216" s="702">
        <f t="shared" si="83"/>
        <v>3396.0292580982232</v>
      </c>
      <c r="L216" s="703">
        <f t="shared" si="83"/>
        <v>2612.3301985370949</v>
      </c>
      <c r="M216" s="704">
        <f t="shared" si="83"/>
        <v>2089.8641588296759</v>
      </c>
      <c r="N216" s="665">
        <f t="shared" ref="N216:P266" si="86">H216/1.5</f>
        <v>2490.4214559386974</v>
      </c>
      <c r="O216" s="665">
        <f t="shared" si="84"/>
        <v>1915.7088122605364</v>
      </c>
      <c r="P216" s="841">
        <f t="shared" si="84"/>
        <v>1532.5670498084291</v>
      </c>
      <c r="Q216" s="688">
        <f t="shared" si="85"/>
        <v>2873.5632183908046</v>
      </c>
      <c r="R216" s="185">
        <f t="shared" si="85"/>
        <v>2210.4332449160033</v>
      </c>
      <c r="S216" s="186">
        <f t="shared" si="85"/>
        <v>1768.3465959328028</v>
      </c>
    </row>
    <row r="217" spans="1:19" ht="17" thickBot="1" x14ac:dyDescent="0.25">
      <c r="A217" s="425">
        <f t="shared" si="74"/>
        <v>201</v>
      </c>
      <c r="B217" s="426" t="s">
        <v>34</v>
      </c>
      <c r="C217" s="934" t="s">
        <v>33</v>
      </c>
      <c r="D217" s="934"/>
      <c r="E217" s="427">
        <v>20</v>
      </c>
      <c r="F217" s="427" t="s">
        <v>29</v>
      </c>
      <c r="G217" s="428" t="s">
        <v>30</v>
      </c>
      <c r="H217" s="34">
        <f t="shared" si="82"/>
        <v>4109.1954022988511</v>
      </c>
      <c r="I217" s="736">
        <f>'ПРАЙС ЛИСТ ТЕРМО ПРОДУКЦИЯ РУБ'!I218/87</f>
        <v>3160.9195402298851</v>
      </c>
      <c r="J217" s="698">
        <f>I217/1.25</f>
        <v>2528.7356321839079</v>
      </c>
      <c r="K217" s="40">
        <f t="shared" si="83"/>
        <v>3735.632183908046</v>
      </c>
      <c r="L217" s="705">
        <f t="shared" si="83"/>
        <v>2873.5632183908042</v>
      </c>
      <c r="M217" s="706">
        <f t="shared" si="83"/>
        <v>2298.8505747126433</v>
      </c>
      <c r="N217" s="665">
        <f t="shared" si="86"/>
        <v>2739.4636015325673</v>
      </c>
      <c r="O217" s="665">
        <f t="shared" si="84"/>
        <v>2107.2796934865901</v>
      </c>
      <c r="P217" s="841">
        <f t="shared" si="84"/>
        <v>1685.823754789272</v>
      </c>
      <c r="Q217" s="689">
        <f t="shared" si="85"/>
        <v>3160.9195402298856</v>
      </c>
      <c r="R217" s="183">
        <f t="shared" si="85"/>
        <v>2431.4765694076041</v>
      </c>
      <c r="S217" s="184">
        <f t="shared" si="85"/>
        <v>1945.1812555260829</v>
      </c>
    </row>
    <row r="218" spans="1:19" ht="17" thickBot="1" x14ac:dyDescent="0.25">
      <c r="A218" s="425">
        <f t="shared" si="74"/>
        <v>202</v>
      </c>
      <c r="B218" s="429" t="s">
        <v>34</v>
      </c>
      <c r="C218" s="930" t="s">
        <v>33</v>
      </c>
      <c r="D218" s="930"/>
      <c r="E218" s="430">
        <v>40</v>
      </c>
      <c r="F218" s="430" t="s">
        <v>31</v>
      </c>
      <c r="G218" s="431" t="s">
        <v>32</v>
      </c>
      <c r="H218" s="36">
        <f t="shared" si="82"/>
        <v>3959.7701149425288</v>
      </c>
      <c r="I218" s="736">
        <f>'ПРАЙС ЛИСТ ТЕРМО ПРОДУКЦИЯ РУБ'!I219/87</f>
        <v>3045.977011494253</v>
      </c>
      <c r="J218" s="697">
        <f>I218/1.25</f>
        <v>2436.7816091954023</v>
      </c>
      <c r="K218" s="702">
        <f t="shared" si="83"/>
        <v>3599.7910135841166</v>
      </c>
      <c r="L218" s="703">
        <f t="shared" si="83"/>
        <v>2769.0700104493208</v>
      </c>
      <c r="M218" s="704">
        <f t="shared" si="83"/>
        <v>2215.2560083594567</v>
      </c>
      <c r="N218" s="665">
        <f t="shared" si="86"/>
        <v>2639.8467432950192</v>
      </c>
      <c r="O218" s="665">
        <f t="shared" si="84"/>
        <v>2030.6513409961688</v>
      </c>
      <c r="P218" s="841">
        <f t="shared" si="84"/>
        <v>1624.521072796935</v>
      </c>
      <c r="Q218" s="688">
        <f t="shared" si="85"/>
        <v>3045.977011494253</v>
      </c>
      <c r="R218" s="185">
        <f t="shared" si="85"/>
        <v>2343.0592396109637</v>
      </c>
      <c r="S218" s="186">
        <f t="shared" si="85"/>
        <v>1874.4473916887709</v>
      </c>
    </row>
    <row r="219" spans="1:19" ht="17" thickBot="1" x14ac:dyDescent="0.25">
      <c r="A219" s="425">
        <f t="shared" si="74"/>
        <v>203</v>
      </c>
      <c r="B219" s="426" t="s">
        <v>16</v>
      </c>
      <c r="C219" s="934" t="s">
        <v>33</v>
      </c>
      <c r="D219" s="934"/>
      <c r="E219" s="427">
        <v>20</v>
      </c>
      <c r="F219" s="427" t="s">
        <v>29</v>
      </c>
      <c r="G219" s="428" t="s">
        <v>30</v>
      </c>
      <c r="H219" s="34">
        <f t="shared" si="82"/>
        <v>3735.632183908046</v>
      </c>
      <c r="I219" s="736">
        <f>'ПРАЙС ЛИСТ ТЕРМО ПРОДУКЦИЯ РУБ'!I220/87</f>
        <v>2873.5632183908046</v>
      </c>
      <c r="J219" s="698">
        <f>I219/1.25</f>
        <v>2298.8505747126437</v>
      </c>
      <c r="K219" s="40">
        <f t="shared" si="83"/>
        <v>3396.0292580982232</v>
      </c>
      <c r="L219" s="705">
        <f t="shared" si="83"/>
        <v>2612.3301985370949</v>
      </c>
      <c r="M219" s="706">
        <f t="shared" si="83"/>
        <v>2089.8641588296759</v>
      </c>
      <c r="N219" s="665">
        <f t="shared" si="86"/>
        <v>2490.4214559386974</v>
      </c>
      <c r="O219" s="665">
        <f t="shared" si="84"/>
        <v>1915.7088122605364</v>
      </c>
      <c r="P219" s="841">
        <f t="shared" si="84"/>
        <v>1532.5670498084291</v>
      </c>
      <c r="Q219" s="689">
        <f t="shared" si="85"/>
        <v>2873.5632183908046</v>
      </c>
      <c r="R219" s="183">
        <f t="shared" si="85"/>
        <v>2210.4332449160033</v>
      </c>
      <c r="S219" s="184">
        <f t="shared" si="85"/>
        <v>1768.3465959328028</v>
      </c>
    </row>
    <row r="220" spans="1:19" ht="17" thickBot="1" x14ac:dyDescent="0.25">
      <c r="A220" s="425">
        <f t="shared" si="74"/>
        <v>204</v>
      </c>
      <c r="B220" s="429" t="s">
        <v>16</v>
      </c>
      <c r="C220" s="930" t="s">
        <v>33</v>
      </c>
      <c r="D220" s="930"/>
      <c r="E220" s="430">
        <v>40</v>
      </c>
      <c r="F220" s="430" t="s">
        <v>31</v>
      </c>
      <c r="G220" s="431" t="s">
        <v>32</v>
      </c>
      <c r="H220" s="36">
        <f t="shared" si="82"/>
        <v>3586.2068965517246</v>
      </c>
      <c r="I220" s="736">
        <f>'ПРАЙС ЛИСТ ТЕРМО ПРОДУКЦИЯ РУБ'!I221/87</f>
        <v>2758.6206896551726</v>
      </c>
      <c r="J220" s="697">
        <f>I220/1.1</f>
        <v>2507.836990595611</v>
      </c>
      <c r="K220" s="702">
        <f t="shared" si="83"/>
        <v>3260.1880877742947</v>
      </c>
      <c r="L220" s="703">
        <f t="shared" si="83"/>
        <v>2507.836990595611</v>
      </c>
      <c r="M220" s="704">
        <f t="shared" si="83"/>
        <v>2279.8518096323737</v>
      </c>
      <c r="N220" s="665">
        <f t="shared" si="86"/>
        <v>2390.8045977011498</v>
      </c>
      <c r="O220" s="665">
        <f t="shared" si="84"/>
        <v>1839.0804597701151</v>
      </c>
      <c r="P220" s="841">
        <f t="shared" si="84"/>
        <v>1671.8913270637406</v>
      </c>
      <c r="Q220" s="688">
        <f t="shared" si="85"/>
        <v>2758.6206896551726</v>
      </c>
      <c r="R220" s="185">
        <f t="shared" si="85"/>
        <v>2122.0159151193634</v>
      </c>
      <c r="S220" s="186">
        <f t="shared" si="85"/>
        <v>1929.1053773812391</v>
      </c>
    </row>
    <row r="221" spans="1:19" ht="17" thickBot="1" x14ac:dyDescent="0.25">
      <c r="A221" s="425">
        <f t="shared" si="74"/>
        <v>205</v>
      </c>
      <c r="B221" s="426" t="s">
        <v>14</v>
      </c>
      <c r="C221" s="934" t="s">
        <v>33</v>
      </c>
      <c r="D221" s="934"/>
      <c r="E221" s="427">
        <v>20</v>
      </c>
      <c r="F221" s="427" t="s">
        <v>29</v>
      </c>
      <c r="G221" s="428" t="s">
        <v>30</v>
      </c>
      <c r="H221" s="34">
        <f t="shared" si="82"/>
        <v>3660.9195402298851</v>
      </c>
      <c r="I221" s="736">
        <f>'ПРАЙС ЛИСТ ТЕРМО ПРОДУКЦИЯ РУБ'!I222/87</f>
        <v>2816.0919540229884</v>
      </c>
      <c r="J221" s="698">
        <f>I221/1.25</f>
        <v>2252.8735632183907</v>
      </c>
      <c r="K221" s="40">
        <f t="shared" si="83"/>
        <v>3328.1086729362587</v>
      </c>
      <c r="L221" s="705">
        <f t="shared" si="83"/>
        <v>2560.083594566353</v>
      </c>
      <c r="M221" s="706">
        <f t="shared" si="83"/>
        <v>2048.0668756530822</v>
      </c>
      <c r="N221" s="665">
        <f t="shared" si="86"/>
        <v>2440.6130268199236</v>
      </c>
      <c r="O221" s="665">
        <f t="shared" si="84"/>
        <v>1877.3946360153257</v>
      </c>
      <c r="P221" s="841">
        <f t="shared" si="84"/>
        <v>1501.9157088122604</v>
      </c>
      <c r="Q221" s="689">
        <f t="shared" si="85"/>
        <v>2816.0919540229884</v>
      </c>
      <c r="R221" s="183">
        <f t="shared" si="85"/>
        <v>2166.2245800176834</v>
      </c>
      <c r="S221" s="184">
        <f t="shared" si="85"/>
        <v>1732.9796640141467</v>
      </c>
    </row>
    <row r="222" spans="1:19" ht="17" thickBot="1" x14ac:dyDescent="0.25">
      <c r="A222" s="425">
        <f t="shared" si="74"/>
        <v>206</v>
      </c>
      <c r="B222" s="429" t="s">
        <v>14</v>
      </c>
      <c r="C222" s="930" t="s">
        <v>33</v>
      </c>
      <c r="D222" s="930"/>
      <c r="E222" s="430">
        <v>40</v>
      </c>
      <c r="F222" s="430" t="s">
        <v>31</v>
      </c>
      <c r="G222" s="431" t="s">
        <v>32</v>
      </c>
      <c r="H222" s="36">
        <f t="shared" si="82"/>
        <v>3511.4942528735633</v>
      </c>
      <c r="I222" s="736">
        <f>'ПРАЙС ЛИСТ ТЕРМО ПРОДУКЦИЯ РУБ'!I223/87</f>
        <v>2701.1494252873563</v>
      </c>
      <c r="J222" s="697">
        <f>I222/1.1</f>
        <v>2455.5903866248691</v>
      </c>
      <c r="K222" s="702">
        <f t="shared" si="83"/>
        <v>3192.2675026123302</v>
      </c>
      <c r="L222" s="703">
        <f t="shared" si="83"/>
        <v>2455.5903866248691</v>
      </c>
      <c r="M222" s="704">
        <f t="shared" si="83"/>
        <v>2232.3548969316989</v>
      </c>
      <c r="N222" s="665">
        <f t="shared" si="86"/>
        <v>2340.9961685823755</v>
      </c>
      <c r="O222" s="665">
        <f t="shared" si="84"/>
        <v>1800.7662835249041</v>
      </c>
      <c r="P222" s="841">
        <f t="shared" si="84"/>
        <v>1637.0602577499128</v>
      </c>
      <c r="Q222" s="688">
        <f t="shared" si="85"/>
        <v>2701.1494252873563</v>
      </c>
      <c r="R222" s="185">
        <f t="shared" si="85"/>
        <v>2077.8072502210434</v>
      </c>
      <c r="S222" s="186">
        <f t="shared" si="85"/>
        <v>1888.9156820191299</v>
      </c>
    </row>
    <row r="223" spans="1:19" ht="17" thickBot="1" x14ac:dyDescent="0.25">
      <c r="A223" s="425">
        <f t="shared" si="74"/>
        <v>207</v>
      </c>
      <c r="B223" s="426" t="s">
        <v>35</v>
      </c>
      <c r="C223" s="934" t="s">
        <v>33</v>
      </c>
      <c r="D223" s="934"/>
      <c r="E223" s="427">
        <v>20</v>
      </c>
      <c r="F223" s="427" t="s">
        <v>29</v>
      </c>
      <c r="G223" s="428" t="s">
        <v>30</v>
      </c>
      <c r="H223" s="34">
        <f t="shared" si="82"/>
        <v>3586.2068965517246</v>
      </c>
      <c r="I223" s="736">
        <f>'ПРАЙС ЛИСТ ТЕРМО ПРОДУКЦИЯ РУБ'!I224/87</f>
        <v>2758.6206896551726</v>
      </c>
      <c r="J223" s="698">
        <f>I223/1.25</f>
        <v>2206.8965517241381</v>
      </c>
      <c r="K223" s="40">
        <f t="shared" si="83"/>
        <v>3260.1880877742947</v>
      </c>
      <c r="L223" s="705">
        <f t="shared" si="83"/>
        <v>2507.836990595611</v>
      </c>
      <c r="M223" s="706">
        <f t="shared" si="83"/>
        <v>2006.2695924764892</v>
      </c>
      <c r="N223" s="665">
        <f t="shared" si="86"/>
        <v>2390.8045977011498</v>
      </c>
      <c r="O223" s="665">
        <f t="shared" si="84"/>
        <v>1839.0804597701151</v>
      </c>
      <c r="P223" s="841">
        <f t="shared" si="84"/>
        <v>1471.2643678160921</v>
      </c>
      <c r="Q223" s="689">
        <f t="shared" si="85"/>
        <v>2758.6206896551726</v>
      </c>
      <c r="R223" s="183">
        <f t="shared" si="85"/>
        <v>2122.0159151193634</v>
      </c>
      <c r="S223" s="184">
        <f t="shared" si="85"/>
        <v>1697.6127320954909</v>
      </c>
    </row>
    <row r="224" spans="1:19" ht="17" thickBot="1" x14ac:dyDescent="0.25">
      <c r="A224" s="425">
        <f t="shared" si="74"/>
        <v>208</v>
      </c>
      <c r="B224" s="429" t="s">
        <v>35</v>
      </c>
      <c r="C224" s="930" t="s">
        <v>33</v>
      </c>
      <c r="D224" s="930"/>
      <c r="E224" s="430">
        <v>40</v>
      </c>
      <c r="F224" s="430" t="s">
        <v>31</v>
      </c>
      <c r="G224" s="431" t="s">
        <v>32</v>
      </c>
      <c r="H224" s="167">
        <f t="shared" si="82"/>
        <v>3436.7816091954023</v>
      </c>
      <c r="I224" s="736">
        <f>'ПРАЙС ЛИСТ ТЕРМО ПРОДУКЦИЯ РУБ'!I225/87</f>
        <v>2643.67816091954</v>
      </c>
      <c r="J224" s="699">
        <f>I224/1.1</f>
        <v>2403.3437826541272</v>
      </c>
      <c r="K224" s="707">
        <f t="shared" si="83"/>
        <v>3124.3469174503657</v>
      </c>
      <c r="L224" s="708">
        <f t="shared" si="83"/>
        <v>2403.3437826541272</v>
      </c>
      <c r="M224" s="709">
        <f t="shared" si="83"/>
        <v>2184.8579842310246</v>
      </c>
      <c r="N224" s="665">
        <f t="shared" si="86"/>
        <v>2291.1877394636017</v>
      </c>
      <c r="O224" s="665">
        <f t="shared" si="84"/>
        <v>1762.4521072796933</v>
      </c>
      <c r="P224" s="841">
        <f t="shared" si="84"/>
        <v>1602.2291884360848</v>
      </c>
      <c r="Q224" s="690">
        <f t="shared" si="85"/>
        <v>2643.67816091954</v>
      </c>
      <c r="R224" s="187">
        <f t="shared" si="85"/>
        <v>2033.598585322723</v>
      </c>
      <c r="S224" s="188">
        <f t="shared" si="85"/>
        <v>1848.7259866570207</v>
      </c>
    </row>
    <row r="225" spans="1:19" ht="17" thickBot="1" x14ac:dyDescent="0.25">
      <c r="A225" s="425">
        <f t="shared" si="74"/>
        <v>209</v>
      </c>
      <c r="B225" s="426" t="s">
        <v>15</v>
      </c>
      <c r="C225" s="934" t="s">
        <v>33</v>
      </c>
      <c r="D225" s="934"/>
      <c r="E225" s="427">
        <v>20</v>
      </c>
      <c r="F225" s="427" t="s">
        <v>29</v>
      </c>
      <c r="G225" s="428" t="s">
        <v>30</v>
      </c>
      <c r="H225" s="34">
        <f t="shared" si="82"/>
        <v>4034.4827586206898</v>
      </c>
      <c r="I225" s="736">
        <f>'ПРАЙС ЛИСТ ТЕРМО ПРОДУКЦИЯ РУБ'!I226/87</f>
        <v>3103.4482758620688</v>
      </c>
      <c r="J225" s="698">
        <f>I225/1.25</f>
        <v>2482.7586206896549</v>
      </c>
      <c r="K225" s="40">
        <f t="shared" si="83"/>
        <v>3667.7115987460811</v>
      </c>
      <c r="L225" s="705">
        <f t="shared" si="83"/>
        <v>2821.3166144200623</v>
      </c>
      <c r="M225" s="706">
        <f t="shared" si="83"/>
        <v>2257.0532915360495</v>
      </c>
      <c r="N225" s="665">
        <f t="shared" si="86"/>
        <v>2689.655172413793</v>
      </c>
      <c r="O225" s="665">
        <f t="shared" si="84"/>
        <v>2068.9655172413791</v>
      </c>
      <c r="P225" s="841">
        <f t="shared" si="84"/>
        <v>1655.1724137931033</v>
      </c>
      <c r="Q225" s="689">
        <f t="shared" si="85"/>
        <v>3103.4482758620688</v>
      </c>
      <c r="R225" s="183">
        <f t="shared" si="85"/>
        <v>2387.2679045092837</v>
      </c>
      <c r="S225" s="184">
        <f t="shared" si="85"/>
        <v>1909.8143236074268</v>
      </c>
    </row>
    <row r="226" spans="1:19" ht="17" thickBot="1" x14ac:dyDescent="0.25">
      <c r="A226" s="425">
        <f t="shared" si="74"/>
        <v>210</v>
      </c>
      <c r="B226" s="432" t="s">
        <v>15</v>
      </c>
      <c r="C226" s="935" t="s">
        <v>33</v>
      </c>
      <c r="D226" s="935"/>
      <c r="E226" s="433">
        <v>40</v>
      </c>
      <c r="F226" s="433" t="s">
        <v>31</v>
      </c>
      <c r="G226" s="434" t="s">
        <v>32</v>
      </c>
      <c r="H226" s="167">
        <f t="shared" si="82"/>
        <v>3885.0574712643679</v>
      </c>
      <c r="I226" s="736">
        <f>'ПРАЙС ЛИСТ ТЕРМО ПРОДУКЦИЯ РУБ'!I227/87</f>
        <v>2988.5057471264367</v>
      </c>
      <c r="J226" s="699">
        <f>I226/1.1</f>
        <v>2716.8234064785788</v>
      </c>
      <c r="K226" s="707">
        <f t="shared" si="83"/>
        <v>3531.8704284221521</v>
      </c>
      <c r="L226" s="708">
        <f t="shared" si="83"/>
        <v>2716.8234064785788</v>
      </c>
      <c r="M226" s="709">
        <f t="shared" si="83"/>
        <v>2469.8394604350715</v>
      </c>
      <c r="N226" s="665">
        <f t="shared" si="86"/>
        <v>2590.0383141762454</v>
      </c>
      <c r="O226" s="665">
        <f t="shared" si="84"/>
        <v>1992.3371647509578</v>
      </c>
      <c r="P226" s="841">
        <f t="shared" si="84"/>
        <v>1811.2156043190525</v>
      </c>
      <c r="Q226" s="690">
        <f t="shared" si="85"/>
        <v>2988.5057471264367</v>
      </c>
      <c r="R226" s="187">
        <f t="shared" si="85"/>
        <v>2298.8505747126437</v>
      </c>
      <c r="S226" s="188">
        <f t="shared" si="85"/>
        <v>2089.8641588296759</v>
      </c>
    </row>
    <row r="227" spans="1:19" ht="17" thickBot="1" x14ac:dyDescent="0.25">
      <c r="A227" s="425">
        <f t="shared" si="74"/>
        <v>211</v>
      </c>
      <c r="B227" s="426" t="s">
        <v>7</v>
      </c>
      <c r="C227" s="934" t="s">
        <v>36</v>
      </c>
      <c r="D227" s="934"/>
      <c r="E227" s="427">
        <v>20</v>
      </c>
      <c r="F227" s="427" t="s">
        <v>29</v>
      </c>
      <c r="G227" s="428" t="s">
        <v>37</v>
      </c>
      <c r="H227" s="34">
        <f t="shared" si="82"/>
        <v>5947.1264367816093</v>
      </c>
      <c r="I227" s="736">
        <f>'ПРАЙС ЛИСТ ТЕРМО ПРОДУКЦИЯ РУБ'!I228/87</f>
        <v>4574.7126436781609</v>
      </c>
      <c r="J227" s="700">
        <f t="shared" ref="J227:J266" si="87">I227/1.25</f>
        <v>3659.7701149425288</v>
      </c>
      <c r="K227" s="40">
        <f t="shared" si="83"/>
        <v>5406.4785788923718</v>
      </c>
      <c r="L227" s="705">
        <f t="shared" si="83"/>
        <v>4158.8296760710555</v>
      </c>
      <c r="M227" s="706">
        <f t="shared" si="83"/>
        <v>3327.0637408568441</v>
      </c>
      <c r="N227" s="665">
        <f t="shared" si="86"/>
        <v>3964.7509578544064</v>
      </c>
      <c r="O227" s="665">
        <f t="shared" si="84"/>
        <v>3049.8084291187738</v>
      </c>
      <c r="P227" s="841">
        <f t="shared" si="84"/>
        <v>2439.8467432950192</v>
      </c>
      <c r="Q227" s="689">
        <f t="shared" si="85"/>
        <v>4574.7126436781609</v>
      </c>
      <c r="R227" s="183">
        <f t="shared" si="85"/>
        <v>3519.0097259062777</v>
      </c>
      <c r="S227" s="184">
        <f t="shared" si="85"/>
        <v>2815.2077807250221</v>
      </c>
    </row>
    <row r="228" spans="1:19" ht="17" thickBot="1" x14ac:dyDescent="0.25">
      <c r="A228" s="425">
        <f t="shared" si="74"/>
        <v>212</v>
      </c>
      <c r="B228" s="435" t="s">
        <v>7</v>
      </c>
      <c r="C228" s="936" t="s">
        <v>36</v>
      </c>
      <c r="D228" s="936"/>
      <c r="E228" s="436">
        <v>20</v>
      </c>
      <c r="F228" s="436" t="s">
        <v>29</v>
      </c>
      <c r="G228" s="437" t="s">
        <v>38</v>
      </c>
      <c r="H228" s="156">
        <f t="shared" si="82"/>
        <v>6350.5747126436781</v>
      </c>
      <c r="I228" s="736">
        <f>'ПРАЙС ЛИСТ ТЕРМО ПРОДУКЦИЯ РУБ'!I229/87</f>
        <v>4885.0574712643675</v>
      </c>
      <c r="J228" s="701">
        <f t="shared" si="87"/>
        <v>3908.045977011494</v>
      </c>
      <c r="K228" s="710">
        <f t="shared" si="83"/>
        <v>5773.24973876698</v>
      </c>
      <c r="L228" s="711">
        <f t="shared" si="83"/>
        <v>4440.9613375130612</v>
      </c>
      <c r="M228" s="712">
        <f t="shared" si="83"/>
        <v>3552.7690700104486</v>
      </c>
      <c r="N228" s="665">
        <f t="shared" si="86"/>
        <v>4233.7164750957854</v>
      </c>
      <c r="O228" s="665">
        <f t="shared" si="84"/>
        <v>3256.7049808429115</v>
      </c>
      <c r="P228" s="841">
        <f t="shared" si="84"/>
        <v>2605.3639846743295</v>
      </c>
      <c r="Q228" s="691">
        <f t="shared" si="85"/>
        <v>4885.0574712643675</v>
      </c>
      <c r="R228" s="189">
        <f t="shared" si="85"/>
        <v>3757.7365163572058</v>
      </c>
      <c r="S228" s="190">
        <f t="shared" si="85"/>
        <v>3006.1892130857645</v>
      </c>
    </row>
    <row r="229" spans="1:19" ht="17" thickBot="1" x14ac:dyDescent="0.25">
      <c r="A229" s="425">
        <f t="shared" si="74"/>
        <v>213</v>
      </c>
      <c r="B229" s="435" t="s">
        <v>7</v>
      </c>
      <c r="C229" s="936" t="s">
        <v>36</v>
      </c>
      <c r="D229" s="936"/>
      <c r="E229" s="436">
        <v>20</v>
      </c>
      <c r="F229" s="436" t="s">
        <v>29</v>
      </c>
      <c r="G229" s="437" t="s">
        <v>39</v>
      </c>
      <c r="H229" s="156">
        <f t="shared" si="82"/>
        <v>6724.1379310344828</v>
      </c>
      <c r="I229" s="736">
        <f>'ПРАЙС ЛИСТ ТЕРМО ПРОДУКЦИЯ РУБ'!I230/87</f>
        <v>5172.4137931034484</v>
      </c>
      <c r="J229" s="701">
        <f t="shared" si="87"/>
        <v>4137.9310344827591</v>
      </c>
      <c r="K229" s="710">
        <f t="shared" si="83"/>
        <v>6112.8526645768025</v>
      </c>
      <c r="L229" s="711">
        <f t="shared" si="83"/>
        <v>4702.1943573667704</v>
      </c>
      <c r="M229" s="712">
        <f t="shared" si="83"/>
        <v>3761.7554858934172</v>
      </c>
      <c r="N229" s="665">
        <f t="shared" si="86"/>
        <v>4482.7586206896549</v>
      </c>
      <c r="O229" s="665">
        <f t="shared" si="84"/>
        <v>3448.2758620689656</v>
      </c>
      <c r="P229" s="841">
        <f t="shared" si="84"/>
        <v>2758.6206896551726</v>
      </c>
      <c r="Q229" s="691">
        <f t="shared" si="85"/>
        <v>5172.4137931034484</v>
      </c>
      <c r="R229" s="189">
        <f t="shared" si="85"/>
        <v>3978.7798408488061</v>
      </c>
      <c r="S229" s="190">
        <f t="shared" si="85"/>
        <v>3183.0238726790453</v>
      </c>
    </row>
    <row r="230" spans="1:19" ht="17" thickBot="1" x14ac:dyDescent="0.25">
      <c r="A230" s="425">
        <f t="shared" si="74"/>
        <v>214</v>
      </c>
      <c r="B230" s="429" t="s">
        <v>7</v>
      </c>
      <c r="C230" s="930" t="s">
        <v>36</v>
      </c>
      <c r="D230" s="930"/>
      <c r="E230" s="430">
        <v>20</v>
      </c>
      <c r="F230" s="430" t="s">
        <v>29</v>
      </c>
      <c r="G230" s="431" t="s">
        <v>40</v>
      </c>
      <c r="H230" s="167">
        <f t="shared" si="82"/>
        <v>7142.5287356321842</v>
      </c>
      <c r="I230" s="736">
        <f>'ПРАЙС ЛИСТ ТЕРМО ПРОДУКЦИЯ РУБ'!I231/87</f>
        <v>5494.2528735632186</v>
      </c>
      <c r="J230" s="699">
        <f t="shared" si="87"/>
        <v>4395.4022988505749</v>
      </c>
      <c r="K230" s="702">
        <f t="shared" si="83"/>
        <v>6493.2079414838036</v>
      </c>
      <c r="L230" s="703">
        <f t="shared" si="83"/>
        <v>4994.7753396029257</v>
      </c>
      <c r="M230" s="704">
        <f t="shared" si="83"/>
        <v>3995.8202716823403</v>
      </c>
      <c r="N230" s="665">
        <f t="shared" si="86"/>
        <v>4761.6858237547895</v>
      </c>
      <c r="O230" s="665">
        <f t="shared" si="84"/>
        <v>3662.8352490421457</v>
      </c>
      <c r="P230" s="841">
        <f t="shared" si="84"/>
        <v>2930.2681992337166</v>
      </c>
      <c r="Q230" s="688">
        <f t="shared" si="85"/>
        <v>5494.2528735632186</v>
      </c>
      <c r="R230" s="185">
        <f t="shared" si="85"/>
        <v>4226.348364279399</v>
      </c>
      <c r="S230" s="186">
        <f t="shared" si="85"/>
        <v>3381.0786914235191</v>
      </c>
    </row>
    <row r="231" spans="1:19" ht="17" thickBot="1" x14ac:dyDescent="0.25">
      <c r="A231" s="425">
        <f t="shared" si="74"/>
        <v>215</v>
      </c>
      <c r="B231" s="426" t="s">
        <v>7</v>
      </c>
      <c r="C231" s="934" t="s">
        <v>36</v>
      </c>
      <c r="D231" s="934"/>
      <c r="E231" s="427">
        <v>40</v>
      </c>
      <c r="F231" s="427" t="s">
        <v>29</v>
      </c>
      <c r="G231" s="428" t="s">
        <v>37</v>
      </c>
      <c r="H231" s="34">
        <f t="shared" si="82"/>
        <v>5797.7011494252874</v>
      </c>
      <c r="I231" s="736">
        <f>'ПРАЙС ЛИСТ ТЕРМО ПРОДУКЦИЯ РУБ'!I232/87</f>
        <v>4459.7701149425284</v>
      </c>
      <c r="J231" s="700">
        <f t="shared" si="87"/>
        <v>3567.8160919540228</v>
      </c>
      <c r="K231" s="40">
        <f t="shared" ref="K231:M246" si="88">H231/1.1</f>
        <v>5270.6374085684429</v>
      </c>
      <c r="L231" s="705">
        <f t="shared" si="88"/>
        <v>4054.3364681295711</v>
      </c>
      <c r="M231" s="706">
        <f t="shared" si="88"/>
        <v>3243.4691745036566</v>
      </c>
      <c r="N231" s="665">
        <f t="shared" si="86"/>
        <v>3865.1340996168583</v>
      </c>
      <c r="O231" s="665">
        <f t="shared" si="86"/>
        <v>2973.1800766283523</v>
      </c>
      <c r="P231" s="841">
        <f t="shared" si="86"/>
        <v>2378.5440613026817</v>
      </c>
      <c r="Q231" s="689">
        <f t="shared" ref="Q231:S246" si="89">H231/1.3</f>
        <v>4459.7701149425284</v>
      </c>
      <c r="R231" s="183">
        <f t="shared" si="89"/>
        <v>3430.5923961096373</v>
      </c>
      <c r="S231" s="184">
        <f t="shared" si="89"/>
        <v>2744.4739168877099</v>
      </c>
    </row>
    <row r="232" spans="1:19" ht="17" thickBot="1" x14ac:dyDescent="0.25">
      <c r="A232" s="425">
        <f t="shared" si="74"/>
        <v>216</v>
      </c>
      <c r="B232" s="435" t="s">
        <v>7</v>
      </c>
      <c r="C232" s="936" t="s">
        <v>36</v>
      </c>
      <c r="D232" s="936"/>
      <c r="E232" s="436">
        <v>40</v>
      </c>
      <c r="F232" s="436" t="s">
        <v>29</v>
      </c>
      <c r="G232" s="437" t="s">
        <v>38</v>
      </c>
      <c r="H232" s="156">
        <f t="shared" si="82"/>
        <v>6201.1494252873572</v>
      </c>
      <c r="I232" s="736">
        <f>'ПРАЙС ЛИСТ ТЕРМО ПРОДУКЦИЯ РУБ'!I233/87</f>
        <v>4770.1149425287358</v>
      </c>
      <c r="J232" s="701">
        <f t="shared" si="87"/>
        <v>3816.0919540229888</v>
      </c>
      <c r="K232" s="710">
        <f t="shared" si="88"/>
        <v>5637.4085684430511</v>
      </c>
      <c r="L232" s="711">
        <f t="shared" si="88"/>
        <v>4336.4681295715773</v>
      </c>
      <c r="M232" s="712">
        <f t="shared" si="88"/>
        <v>3469.1745036572624</v>
      </c>
      <c r="N232" s="665">
        <f t="shared" si="86"/>
        <v>4134.0996168582378</v>
      </c>
      <c r="O232" s="665">
        <f t="shared" si="86"/>
        <v>3180.0766283524904</v>
      </c>
      <c r="P232" s="841">
        <f t="shared" si="86"/>
        <v>2544.0613026819924</v>
      </c>
      <c r="Q232" s="691">
        <f t="shared" si="89"/>
        <v>4770.1149425287358</v>
      </c>
      <c r="R232" s="189">
        <f t="shared" si="89"/>
        <v>3669.3191865605659</v>
      </c>
      <c r="S232" s="190">
        <f t="shared" si="89"/>
        <v>2935.4553492484529</v>
      </c>
    </row>
    <row r="233" spans="1:19" ht="17" thickBot="1" x14ac:dyDescent="0.25">
      <c r="A233" s="425">
        <f t="shared" si="74"/>
        <v>217</v>
      </c>
      <c r="B233" s="435" t="s">
        <v>7</v>
      </c>
      <c r="C233" s="936" t="s">
        <v>36</v>
      </c>
      <c r="D233" s="936"/>
      <c r="E233" s="436">
        <v>40</v>
      </c>
      <c r="F233" s="436" t="s">
        <v>29</v>
      </c>
      <c r="G233" s="437" t="s">
        <v>39</v>
      </c>
      <c r="H233" s="156">
        <f t="shared" si="82"/>
        <v>6574.7126436781609</v>
      </c>
      <c r="I233" s="736">
        <f>'ПРАЙС ЛИСТ ТЕРМО ПРОДУКЦИЯ РУБ'!I234/87</f>
        <v>5057.4712643678158</v>
      </c>
      <c r="J233" s="701">
        <f t="shared" si="87"/>
        <v>4045.9770114942526</v>
      </c>
      <c r="K233" s="710">
        <f t="shared" si="88"/>
        <v>5977.0114942528735</v>
      </c>
      <c r="L233" s="711">
        <f t="shared" si="88"/>
        <v>4597.7011494252865</v>
      </c>
      <c r="M233" s="712">
        <f t="shared" si="88"/>
        <v>3678.1609195402293</v>
      </c>
      <c r="N233" s="665">
        <f t="shared" si="86"/>
        <v>4383.1417624521073</v>
      </c>
      <c r="O233" s="665">
        <f t="shared" si="86"/>
        <v>3371.647509578544</v>
      </c>
      <c r="P233" s="841">
        <f t="shared" si="86"/>
        <v>2697.318007662835</v>
      </c>
      <c r="Q233" s="691">
        <f t="shared" si="89"/>
        <v>5057.4712643678158</v>
      </c>
      <c r="R233" s="189">
        <f t="shared" si="89"/>
        <v>3890.3625110521657</v>
      </c>
      <c r="S233" s="190">
        <f t="shared" si="89"/>
        <v>3112.2900088417327</v>
      </c>
    </row>
    <row r="234" spans="1:19" ht="17" thickBot="1" x14ac:dyDescent="0.25">
      <c r="A234" s="425">
        <f t="shared" si="74"/>
        <v>218</v>
      </c>
      <c r="B234" s="432" t="s">
        <v>7</v>
      </c>
      <c r="C234" s="935" t="s">
        <v>36</v>
      </c>
      <c r="D234" s="935"/>
      <c r="E234" s="433">
        <v>40</v>
      </c>
      <c r="F234" s="433" t="s">
        <v>29</v>
      </c>
      <c r="G234" s="434" t="s">
        <v>40</v>
      </c>
      <c r="H234" s="36">
        <f t="shared" si="82"/>
        <v>6993.1034482758623</v>
      </c>
      <c r="I234" s="736">
        <f>'ПРАЙС ЛИСТ ТЕРМО ПРОДУКЦИЯ РУБ'!I235/87</f>
        <v>5379.3103448275861</v>
      </c>
      <c r="J234" s="697">
        <f t="shared" si="87"/>
        <v>4303.4482758620688</v>
      </c>
      <c r="K234" s="702">
        <f t="shared" si="88"/>
        <v>6357.3667711598746</v>
      </c>
      <c r="L234" s="703">
        <f t="shared" si="88"/>
        <v>4890.2821316614418</v>
      </c>
      <c r="M234" s="704">
        <f t="shared" si="88"/>
        <v>3912.2257053291532</v>
      </c>
      <c r="N234" s="665">
        <f t="shared" si="86"/>
        <v>4662.0689655172418</v>
      </c>
      <c r="O234" s="665">
        <f t="shared" si="86"/>
        <v>3586.2068965517242</v>
      </c>
      <c r="P234" s="841">
        <f t="shared" si="86"/>
        <v>2868.9655172413791</v>
      </c>
      <c r="Q234" s="688">
        <f t="shared" si="89"/>
        <v>5379.3103448275861</v>
      </c>
      <c r="R234" s="185">
        <f t="shared" si="89"/>
        <v>4137.9310344827582</v>
      </c>
      <c r="S234" s="186">
        <f t="shared" si="89"/>
        <v>3310.3448275862065</v>
      </c>
    </row>
    <row r="235" spans="1:19" ht="17" thickBot="1" x14ac:dyDescent="0.25">
      <c r="A235" s="425">
        <f t="shared" si="74"/>
        <v>219</v>
      </c>
      <c r="B235" s="426" t="s">
        <v>34</v>
      </c>
      <c r="C235" s="934" t="s">
        <v>36</v>
      </c>
      <c r="D235" s="934"/>
      <c r="E235" s="427">
        <v>20</v>
      </c>
      <c r="F235" s="427" t="s">
        <v>29</v>
      </c>
      <c r="G235" s="428" t="s">
        <v>37</v>
      </c>
      <c r="H235" s="34">
        <f t="shared" si="82"/>
        <v>5977.0114942528735</v>
      </c>
      <c r="I235" s="736">
        <f>'ПРАЙС ЛИСТ ТЕРМО ПРОДУКЦИЯ РУБ'!I236/87</f>
        <v>4597.7011494252874</v>
      </c>
      <c r="J235" s="700">
        <f t="shared" si="87"/>
        <v>3678.1609195402298</v>
      </c>
      <c r="K235" s="40">
        <f t="shared" si="88"/>
        <v>5433.6468129571576</v>
      </c>
      <c r="L235" s="705">
        <f t="shared" si="88"/>
        <v>4179.7283176593519</v>
      </c>
      <c r="M235" s="706">
        <f t="shared" si="88"/>
        <v>3343.7826541274812</v>
      </c>
      <c r="N235" s="665">
        <f t="shared" si="86"/>
        <v>3984.6743295019155</v>
      </c>
      <c r="O235" s="665">
        <f t="shared" si="86"/>
        <v>3065.1340996168583</v>
      </c>
      <c r="P235" s="841">
        <f t="shared" si="86"/>
        <v>2452.1072796934864</v>
      </c>
      <c r="Q235" s="689">
        <f t="shared" si="89"/>
        <v>4597.7011494252874</v>
      </c>
      <c r="R235" s="183">
        <f t="shared" si="89"/>
        <v>3536.6931918656055</v>
      </c>
      <c r="S235" s="184">
        <f t="shared" si="89"/>
        <v>2829.3545534924842</v>
      </c>
    </row>
    <row r="236" spans="1:19" ht="17" thickBot="1" x14ac:dyDescent="0.25">
      <c r="A236" s="425">
        <f t="shared" si="74"/>
        <v>220</v>
      </c>
      <c r="B236" s="435" t="s">
        <v>34</v>
      </c>
      <c r="C236" s="936" t="s">
        <v>36</v>
      </c>
      <c r="D236" s="936"/>
      <c r="E236" s="436">
        <v>20</v>
      </c>
      <c r="F236" s="436" t="s">
        <v>29</v>
      </c>
      <c r="G236" s="437" t="s">
        <v>38</v>
      </c>
      <c r="H236" s="156">
        <f t="shared" si="82"/>
        <v>6425.28735632184</v>
      </c>
      <c r="I236" s="736">
        <f>'ПРАЙС ЛИСТ ТЕРМО ПРОДУКЦИЯ РУБ'!I237/87</f>
        <v>4942.5287356321842</v>
      </c>
      <c r="J236" s="701">
        <f t="shared" si="87"/>
        <v>3954.0229885057474</v>
      </c>
      <c r="K236" s="710">
        <f t="shared" si="88"/>
        <v>5841.1703239289445</v>
      </c>
      <c r="L236" s="711">
        <f t="shared" si="88"/>
        <v>4493.2079414838036</v>
      </c>
      <c r="M236" s="712">
        <f t="shared" si="88"/>
        <v>3594.5663531870428</v>
      </c>
      <c r="N236" s="665">
        <f t="shared" si="86"/>
        <v>4283.5249042145597</v>
      </c>
      <c r="O236" s="665">
        <f t="shared" si="86"/>
        <v>3295.0191570881229</v>
      </c>
      <c r="P236" s="841">
        <f t="shared" si="86"/>
        <v>2636.0153256704984</v>
      </c>
      <c r="Q236" s="691">
        <f t="shared" si="89"/>
        <v>4942.5287356321842</v>
      </c>
      <c r="R236" s="189">
        <f t="shared" si="89"/>
        <v>3801.9451812555262</v>
      </c>
      <c r="S236" s="190">
        <f t="shared" si="89"/>
        <v>3041.5561450044211</v>
      </c>
    </row>
    <row r="237" spans="1:19" ht="17" thickBot="1" x14ac:dyDescent="0.25">
      <c r="A237" s="425">
        <f t="shared" si="74"/>
        <v>221</v>
      </c>
      <c r="B237" s="435" t="s">
        <v>34</v>
      </c>
      <c r="C237" s="936" t="s">
        <v>36</v>
      </c>
      <c r="D237" s="936"/>
      <c r="E237" s="436">
        <v>20</v>
      </c>
      <c r="F237" s="436" t="s">
        <v>29</v>
      </c>
      <c r="G237" s="437" t="s">
        <v>39</v>
      </c>
      <c r="H237" s="156">
        <f t="shared" si="82"/>
        <v>6798.8505747126437</v>
      </c>
      <c r="I237" s="736">
        <f>'ПРАЙС ЛИСТ ТЕРМО ПРОДУКЦИЯ РУБ'!I238/87</f>
        <v>5229.8850574712642</v>
      </c>
      <c r="J237" s="701">
        <f t="shared" si="87"/>
        <v>4183.9080459770112</v>
      </c>
      <c r="K237" s="710">
        <f t="shared" si="88"/>
        <v>6180.7732497387669</v>
      </c>
      <c r="L237" s="711">
        <f t="shared" si="88"/>
        <v>4754.4409613375128</v>
      </c>
      <c r="M237" s="712">
        <f t="shared" si="88"/>
        <v>3803.5527690700101</v>
      </c>
      <c r="N237" s="665">
        <f t="shared" si="86"/>
        <v>4532.5670498084291</v>
      </c>
      <c r="O237" s="665">
        <f t="shared" si="86"/>
        <v>3486.5900383141761</v>
      </c>
      <c r="P237" s="841">
        <f t="shared" si="86"/>
        <v>2789.2720306513406</v>
      </c>
      <c r="Q237" s="691">
        <f t="shared" si="89"/>
        <v>5229.8850574712642</v>
      </c>
      <c r="R237" s="189">
        <f t="shared" si="89"/>
        <v>4022.9885057471261</v>
      </c>
      <c r="S237" s="190">
        <f t="shared" si="89"/>
        <v>3218.3908045977009</v>
      </c>
    </row>
    <row r="238" spans="1:19" ht="17" thickBot="1" x14ac:dyDescent="0.25">
      <c r="A238" s="425">
        <f t="shared" si="74"/>
        <v>222</v>
      </c>
      <c r="B238" s="429" t="s">
        <v>34</v>
      </c>
      <c r="C238" s="930" t="s">
        <v>36</v>
      </c>
      <c r="D238" s="930"/>
      <c r="E238" s="430">
        <v>20</v>
      </c>
      <c r="F238" s="430" t="s">
        <v>29</v>
      </c>
      <c r="G238" s="431" t="s">
        <v>40</v>
      </c>
      <c r="H238" s="167">
        <f t="shared" si="82"/>
        <v>7202.2988505747135</v>
      </c>
      <c r="I238" s="736">
        <f>'ПРАЙС ЛИСТ ТЕРМО ПРОДУКЦИЯ РУБ'!I239/87</f>
        <v>5540.2298850574716</v>
      </c>
      <c r="J238" s="699">
        <f t="shared" si="87"/>
        <v>4432.1839080459777</v>
      </c>
      <c r="K238" s="702">
        <f t="shared" si="88"/>
        <v>6547.5444096133751</v>
      </c>
      <c r="L238" s="703">
        <f t="shared" si="88"/>
        <v>5036.5726227795194</v>
      </c>
      <c r="M238" s="704">
        <f t="shared" si="88"/>
        <v>4029.2580982236159</v>
      </c>
      <c r="N238" s="665">
        <f t="shared" si="86"/>
        <v>4801.5325670498087</v>
      </c>
      <c r="O238" s="665">
        <f t="shared" si="86"/>
        <v>3693.4865900383143</v>
      </c>
      <c r="P238" s="841">
        <f t="shared" si="86"/>
        <v>2954.7892720306518</v>
      </c>
      <c r="Q238" s="688">
        <f t="shared" si="89"/>
        <v>5540.2298850574716</v>
      </c>
      <c r="R238" s="185">
        <f t="shared" si="89"/>
        <v>4261.7152961980546</v>
      </c>
      <c r="S238" s="186">
        <f t="shared" si="89"/>
        <v>3409.3722369584443</v>
      </c>
    </row>
    <row r="239" spans="1:19" ht="17" thickBot="1" x14ac:dyDescent="0.25">
      <c r="A239" s="425">
        <f t="shared" si="74"/>
        <v>223</v>
      </c>
      <c r="B239" s="426" t="s">
        <v>34</v>
      </c>
      <c r="C239" s="934" t="s">
        <v>36</v>
      </c>
      <c r="D239" s="934"/>
      <c r="E239" s="427">
        <v>40</v>
      </c>
      <c r="F239" s="427" t="s">
        <v>29</v>
      </c>
      <c r="G239" s="428" t="s">
        <v>37</v>
      </c>
      <c r="H239" s="34">
        <f t="shared" si="82"/>
        <v>5827.5862068965516</v>
      </c>
      <c r="I239" s="736">
        <f>'ПРАЙС ЛИСТ ТЕРМО ПРОДУКЦИЯ РУБ'!I240/87</f>
        <v>4482.7586206896549</v>
      </c>
      <c r="J239" s="700">
        <f t="shared" si="87"/>
        <v>3586.2068965517237</v>
      </c>
      <c r="K239" s="40">
        <f t="shared" si="88"/>
        <v>5297.8056426332287</v>
      </c>
      <c r="L239" s="705">
        <f t="shared" si="88"/>
        <v>4075.2351097178675</v>
      </c>
      <c r="M239" s="706">
        <f t="shared" si="88"/>
        <v>3260.1880877742942</v>
      </c>
      <c r="N239" s="665">
        <f t="shared" si="86"/>
        <v>3885.0574712643679</v>
      </c>
      <c r="O239" s="665">
        <f t="shared" si="86"/>
        <v>2988.5057471264367</v>
      </c>
      <c r="P239" s="841">
        <f t="shared" si="86"/>
        <v>2390.8045977011493</v>
      </c>
      <c r="Q239" s="689">
        <f t="shared" si="89"/>
        <v>4482.7586206896549</v>
      </c>
      <c r="R239" s="183">
        <f t="shared" si="89"/>
        <v>3448.2758620689651</v>
      </c>
      <c r="S239" s="184">
        <f t="shared" si="89"/>
        <v>2758.6206896551721</v>
      </c>
    </row>
    <row r="240" spans="1:19" ht="17" thickBot="1" x14ac:dyDescent="0.25">
      <c r="A240" s="425">
        <f t="shared" si="74"/>
        <v>224</v>
      </c>
      <c r="B240" s="435" t="s">
        <v>34</v>
      </c>
      <c r="C240" s="936" t="s">
        <v>36</v>
      </c>
      <c r="D240" s="936"/>
      <c r="E240" s="436">
        <v>40</v>
      </c>
      <c r="F240" s="436" t="s">
        <v>29</v>
      </c>
      <c r="G240" s="437" t="s">
        <v>38</v>
      </c>
      <c r="H240" s="156">
        <f t="shared" si="82"/>
        <v>6275.8620689655172</v>
      </c>
      <c r="I240" s="736">
        <f>'ПРАЙС ЛИСТ ТЕРМО ПРОДУКЦИЯ РУБ'!I241/87</f>
        <v>4827.5862068965516</v>
      </c>
      <c r="J240" s="701">
        <f t="shared" si="87"/>
        <v>3862.0689655172414</v>
      </c>
      <c r="K240" s="710">
        <f t="shared" si="88"/>
        <v>5705.3291536050156</v>
      </c>
      <c r="L240" s="711">
        <f t="shared" si="88"/>
        <v>4388.7147335423197</v>
      </c>
      <c r="M240" s="712">
        <f t="shared" si="88"/>
        <v>3510.9717868338557</v>
      </c>
      <c r="N240" s="665">
        <f t="shared" si="86"/>
        <v>4183.9080459770112</v>
      </c>
      <c r="O240" s="665">
        <f t="shared" si="86"/>
        <v>3218.3908045977009</v>
      </c>
      <c r="P240" s="841">
        <f t="shared" si="86"/>
        <v>2574.7126436781609</v>
      </c>
      <c r="Q240" s="691">
        <f t="shared" si="89"/>
        <v>4827.5862068965516</v>
      </c>
      <c r="R240" s="189">
        <f t="shared" si="89"/>
        <v>3713.5278514588858</v>
      </c>
      <c r="S240" s="190">
        <f t="shared" si="89"/>
        <v>2970.8222811671085</v>
      </c>
    </row>
    <row r="241" spans="1:19" ht="17" thickBot="1" x14ac:dyDescent="0.25">
      <c r="A241" s="425">
        <f t="shared" si="74"/>
        <v>225</v>
      </c>
      <c r="B241" s="435" t="s">
        <v>34</v>
      </c>
      <c r="C241" s="936" t="s">
        <v>36</v>
      </c>
      <c r="D241" s="936"/>
      <c r="E241" s="436">
        <v>40</v>
      </c>
      <c r="F241" s="436" t="s">
        <v>29</v>
      </c>
      <c r="G241" s="437" t="s">
        <v>39</v>
      </c>
      <c r="H241" s="156">
        <f t="shared" si="82"/>
        <v>6649.4252873563228</v>
      </c>
      <c r="I241" s="736">
        <f>'ПРАЙС ЛИСТ ТЕРМО ПРОДУКЦИЯ РУБ'!I242/87</f>
        <v>5114.9425287356325</v>
      </c>
      <c r="J241" s="701">
        <f t="shared" si="87"/>
        <v>4091.954022988506</v>
      </c>
      <c r="K241" s="710">
        <f t="shared" si="88"/>
        <v>6044.932079414838</v>
      </c>
      <c r="L241" s="711">
        <f t="shared" si="88"/>
        <v>4649.9477533960289</v>
      </c>
      <c r="M241" s="712">
        <f t="shared" si="88"/>
        <v>3719.9582027168235</v>
      </c>
      <c r="N241" s="665">
        <f t="shared" si="86"/>
        <v>4432.9501915708815</v>
      </c>
      <c r="O241" s="665">
        <f t="shared" si="86"/>
        <v>3409.961685823755</v>
      </c>
      <c r="P241" s="841">
        <f t="shared" si="86"/>
        <v>2727.969348659004</v>
      </c>
      <c r="Q241" s="691">
        <f t="shared" si="89"/>
        <v>5114.9425287356325</v>
      </c>
      <c r="R241" s="189">
        <f t="shared" si="89"/>
        <v>3934.5711759504866</v>
      </c>
      <c r="S241" s="190">
        <f t="shared" si="89"/>
        <v>3147.6569407603893</v>
      </c>
    </row>
    <row r="242" spans="1:19" ht="17" thickBot="1" x14ac:dyDescent="0.25">
      <c r="A242" s="425">
        <f t="shared" si="74"/>
        <v>226</v>
      </c>
      <c r="B242" s="432" t="s">
        <v>34</v>
      </c>
      <c r="C242" s="935" t="s">
        <v>36</v>
      </c>
      <c r="D242" s="935"/>
      <c r="E242" s="433">
        <v>40</v>
      </c>
      <c r="F242" s="433" t="s">
        <v>29</v>
      </c>
      <c r="G242" s="434" t="s">
        <v>40</v>
      </c>
      <c r="H242" s="36">
        <f t="shared" si="82"/>
        <v>7052.8735632183907</v>
      </c>
      <c r="I242" s="736">
        <f>'ПРАЙС ЛИСТ ТЕРМО ПРОДУКЦИЯ РУБ'!I243/87</f>
        <v>5425.2873563218391</v>
      </c>
      <c r="J242" s="697">
        <f t="shared" si="87"/>
        <v>4340.2298850574716</v>
      </c>
      <c r="K242" s="702">
        <f t="shared" si="88"/>
        <v>6411.7032392894453</v>
      </c>
      <c r="L242" s="703">
        <f t="shared" si="88"/>
        <v>4932.0794148380355</v>
      </c>
      <c r="M242" s="704">
        <f t="shared" si="88"/>
        <v>3945.6635318704284</v>
      </c>
      <c r="N242" s="665">
        <f t="shared" si="86"/>
        <v>4701.9157088122602</v>
      </c>
      <c r="O242" s="665">
        <f t="shared" si="86"/>
        <v>3616.8582375478927</v>
      </c>
      <c r="P242" s="841">
        <f t="shared" si="86"/>
        <v>2893.4865900383143</v>
      </c>
      <c r="Q242" s="688">
        <f t="shared" si="89"/>
        <v>5425.2873563218391</v>
      </c>
      <c r="R242" s="185">
        <f t="shared" si="89"/>
        <v>4173.2979664014147</v>
      </c>
      <c r="S242" s="186">
        <f t="shared" si="89"/>
        <v>3338.6383731211317</v>
      </c>
    </row>
    <row r="243" spans="1:19" ht="17" thickBot="1" x14ac:dyDescent="0.25">
      <c r="A243" s="425">
        <f t="shared" si="74"/>
        <v>227</v>
      </c>
      <c r="B243" s="426" t="s">
        <v>41</v>
      </c>
      <c r="C243" s="934" t="s">
        <v>36</v>
      </c>
      <c r="D243" s="934"/>
      <c r="E243" s="427">
        <v>20</v>
      </c>
      <c r="F243" s="427" t="s">
        <v>29</v>
      </c>
      <c r="G243" s="428" t="s">
        <v>37</v>
      </c>
      <c r="H243" s="191">
        <f t="shared" si="82"/>
        <v>5454.0229885057479</v>
      </c>
      <c r="I243" s="736">
        <f>'ПРАЙС ЛИСТ ТЕРМО ПРОДУКЦИЯ РУБ'!I244/87</f>
        <v>4195.4022988505749</v>
      </c>
      <c r="J243" s="700">
        <f t="shared" si="87"/>
        <v>3356.32183908046</v>
      </c>
      <c r="K243" s="40">
        <f t="shared" si="88"/>
        <v>4958.2027168234072</v>
      </c>
      <c r="L243" s="705">
        <f t="shared" si="88"/>
        <v>3814.0020898641587</v>
      </c>
      <c r="M243" s="706">
        <f t="shared" si="88"/>
        <v>3051.2016718913269</v>
      </c>
      <c r="N243" s="665">
        <f t="shared" si="86"/>
        <v>3636.0153256704984</v>
      </c>
      <c r="O243" s="665">
        <f t="shared" si="86"/>
        <v>2796.9348659003831</v>
      </c>
      <c r="P243" s="841">
        <f t="shared" si="86"/>
        <v>2237.5478927203067</v>
      </c>
      <c r="Q243" s="689">
        <f t="shared" si="89"/>
        <v>4195.4022988505749</v>
      </c>
      <c r="R243" s="183">
        <f t="shared" si="89"/>
        <v>3227.2325375773653</v>
      </c>
      <c r="S243" s="184">
        <f t="shared" si="89"/>
        <v>2581.7860300618922</v>
      </c>
    </row>
    <row r="244" spans="1:19" ht="17" thickBot="1" x14ac:dyDescent="0.25">
      <c r="A244" s="425">
        <f t="shared" si="74"/>
        <v>228</v>
      </c>
      <c r="B244" s="435" t="s">
        <v>41</v>
      </c>
      <c r="C244" s="936" t="s">
        <v>36</v>
      </c>
      <c r="D244" s="936"/>
      <c r="E244" s="436">
        <v>20</v>
      </c>
      <c r="F244" s="436" t="s">
        <v>29</v>
      </c>
      <c r="G244" s="437" t="s">
        <v>38</v>
      </c>
      <c r="H244" s="192">
        <f t="shared" si="82"/>
        <v>5678.1609195402307</v>
      </c>
      <c r="I244" s="736">
        <f>'ПРАЙС ЛИСТ ТЕРМО ПРОДУКЦИЯ РУБ'!I245/87</f>
        <v>4367.8160919540232</v>
      </c>
      <c r="J244" s="701">
        <f t="shared" si="87"/>
        <v>3494.2528735632186</v>
      </c>
      <c r="K244" s="710">
        <f t="shared" si="88"/>
        <v>5161.9644723093006</v>
      </c>
      <c r="L244" s="711">
        <f t="shared" si="88"/>
        <v>3970.7419017763846</v>
      </c>
      <c r="M244" s="712">
        <f t="shared" si="88"/>
        <v>3176.5935214211077</v>
      </c>
      <c r="N244" s="665">
        <f t="shared" si="86"/>
        <v>3785.4406130268203</v>
      </c>
      <c r="O244" s="665">
        <f t="shared" si="86"/>
        <v>2911.8773946360157</v>
      </c>
      <c r="P244" s="841">
        <f t="shared" si="86"/>
        <v>2329.5019157088122</v>
      </c>
      <c r="Q244" s="691">
        <f t="shared" si="89"/>
        <v>4367.8160919540232</v>
      </c>
      <c r="R244" s="189">
        <f t="shared" si="89"/>
        <v>3359.8585322723256</v>
      </c>
      <c r="S244" s="190">
        <f t="shared" si="89"/>
        <v>2687.8868258178604</v>
      </c>
    </row>
    <row r="245" spans="1:19" ht="17" thickBot="1" x14ac:dyDescent="0.25">
      <c r="A245" s="425">
        <f t="shared" si="74"/>
        <v>229</v>
      </c>
      <c r="B245" s="435" t="s">
        <v>41</v>
      </c>
      <c r="C245" s="936" t="s">
        <v>36</v>
      </c>
      <c r="D245" s="936"/>
      <c r="E245" s="436">
        <v>20</v>
      </c>
      <c r="F245" s="436" t="s">
        <v>29</v>
      </c>
      <c r="G245" s="437" t="s">
        <v>39</v>
      </c>
      <c r="H245" s="192">
        <f t="shared" si="82"/>
        <v>6126.4367816091963</v>
      </c>
      <c r="I245" s="736">
        <f>'ПРАЙС ЛИСТ ТЕРМО ПРОДУКЦИЯ РУБ'!I246/87</f>
        <v>4712.64367816092</v>
      </c>
      <c r="J245" s="701">
        <f t="shared" si="87"/>
        <v>3770.1149425287358</v>
      </c>
      <c r="K245" s="710">
        <f t="shared" si="88"/>
        <v>5569.4879832810875</v>
      </c>
      <c r="L245" s="711">
        <f t="shared" si="88"/>
        <v>4284.2215256008358</v>
      </c>
      <c r="M245" s="712">
        <f t="shared" si="88"/>
        <v>3427.3772204806687</v>
      </c>
      <c r="N245" s="665">
        <f t="shared" si="86"/>
        <v>4084.291187739464</v>
      </c>
      <c r="O245" s="665">
        <f t="shared" si="86"/>
        <v>3141.7624521072798</v>
      </c>
      <c r="P245" s="841">
        <f t="shared" si="86"/>
        <v>2513.4099616858239</v>
      </c>
      <c r="Q245" s="691">
        <f t="shared" si="89"/>
        <v>4712.64367816092</v>
      </c>
      <c r="R245" s="189">
        <f t="shared" si="89"/>
        <v>3625.1105216622459</v>
      </c>
      <c r="S245" s="190">
        <f t="shared" si="89"/>
        <v>2900.0884173297968</v>
      </c>
    </row>
    <row r="246" spans="1:19" ht="17" thickBot="1" x14ac:dyDescent="0.25">
      <c r="A246" s="425">
        <f t="shared" si="74"/>
        <v>230</v>
      </c>
      <c r="B246" s="432" t="s">
        <v>41</v>
      </c>
      <c r="C246" s="935" t="s">
        <v>36</v>
      </c>
      <c r="D246" s="935"/>
      <c r="E246" s="433">
        <v>20</v>
      </c>
      <c r="F246" s="433" t="s">
        <v>29</v>
      </c>
      <c r="G246" s="434" t="s">
        <v>40</v>
      </c>
      <c r="H246" s="60">
        <f t="shared" si="82"/>
        <v>6649.4252873563228</v>
      </c>
      <c r="I246" s="736">
        <f>'ПРАЙС ЛИСТ ТЕРМО ПРОДУКЦИЯ РУБ'!I247/87</f>
        <v>5114.9425287356325</v>
      </c>
      <c r="J246" s="699">
        <f t="shared" si="87"/>
        <v>4091.954022988506</v>
      </c>
      <c r="K246" s="702">
        <f t="shared" si="88"/>
        <v>6044.932079414838</v>
      </c>
      <c r="L246" s="703">
        <f t="shared" si="88"/>
        <v>4649.9477533960289</v>
      </c>
      <c r="M246" s="704">
        <f t="shared" si="88"/>
        <v>3719.9582027168235</v>
      </c>
      <c r="N246" s="665">
        <f t="shared" si="86"/>
        <v>4432.9501915708815</v>
      </c>
      <c r="O246" s="665">
        <f t="shared" si="86"/>
        <v>3409.961685823755</v>
      </c>
      <c r="P246" s="841">
        <f t="shared" si="86"/>
        <v>2727.969348659004</v>
      </c>
      <c r="Q246" s="688">
        <f t="shared" si="89"/>
        <v>5114.9425287356325</v>
      </c>
      <c r="R246" s="185">
        <f t="shared" si="89"/>
        <v>3934.5711759504866</v>
      </c>
      <c r="S246" s="186">
        <f t="shared" si="89"/>
        <v>3147.6569407603893</v>
      </c>
    </row>
    <row r="247" spans="1:19" ht="17" thickBot="1" x14ac:dyDescent="0.25">
      <c r="A247" s="425">
        <f t="shared" si="74"/>
        <v>231</v>
      </c>
      <c r="B247" s="426" t="s">
        <v>41</v>
      </c>
      <c r="C247" s="934" t="s">
        <v>36</v>
      </c>
      <c r="D247" s="934"/>
      <c r="E247" s="427">
        <v>40</v>
      </c>
      <c r="F247" s="427" t="s">
        <v>29</v>
      </c>
      <c r="G247" s="428" t="s">
        <v>37</v>
      </c>
      <c r="H247" s="191">
        <f t="shared" si="82"/>
        <v>5304.5977011494251</v>
      </c>
      <c r="I247" s="736">
        <f>'ПРАЙС ЛИСТ ТЕРМО ПРОДУКЦИЯ РУБ'!I248/87</f>
        <v>4080.4597701149423</v>
      </c>
      <c r="J247" s="700">
        <f t="shared" si="87"/>
        <v>3264.367816091954</v>
      </c>
      <c r="K247" s="40">
        <f t="shared" ref="K247:M262" si="90">H247/1.1</f>
        <v>4822.3615464994773</v>
      </c>
      <c r="L247" s="705">
        <f t="shared" si="90"/>
        <v>3709.5088819226744</v>
      </c>
      <c r="M247" s="706">
        <f t="shared" si="90"/>
        <v>2967.6071055381399</v>
      </c>
      <c r="N247" s="665">
        <f t="shared" si="86"/>
        <v>3536.3984674329499</v>
      </c>
      <c r="O247" s="665">
        <f t="shared" si="86"/>
        <v>2720.3065134099616</v>
      </c>
      <c r="P247" s="841">
        <f t="shared" si="86"/>
        <v>2176.2452107279692</v>
      </c>
      <c r="Q247" s="689">
        <f t="shared" ref="Q247:S262" si="91">H247/1.3</f>
        <v>4080.4597701149423</v>
      </c>
      <c r="R247" s="183">
        <f t="shared" si="91"/>
        <v>3138.8152077807249</v>
      </c>
      <c r="S247" s="184">
        <f t="shared" si="91"/>
        <v>2511.0521662245801</v>
      </c>
    </row>
    <row r="248" spans="1:19" ht="17" thickBot="1" x14ac:dyDescent="0.25">
      <c r="A248" s="425">
        <f t="shared" si="74"/>
        <v>232</v>
      </c>
      <c r="B248" s="435" t="s">
        <v>41</v>
      </c>
      <c r="C248" s="936" t="s">
        <v>36</v>
      </c>
      <c r="D248" s="936"/>
      <c r="E248" s="436">
        <v>40</v>
      </c>
      <c r="F248" s="436" t="s">
        <v>29</v>
      </c>
      <c r="G248" s="437" t="s">
        <v>38</v>
      </c>
      <c r="H248" s="192">
        <f t="shared" si="82"/>
        <v>5528.7356321839079</v>
      </c>
      <c r="I248" s="736">
        <f>'ПРАЙС ЛИСТ ТЕРМО ПРОДУКЦИЯ РУБ'!I249/87</f>
        <v>4252.8735632183907</v>
      </c>
      <c r="J248" s="701">
        <f t="shared" si="87"/>
        <v>3402.2988505747126</v>
      </c>
      <c r="K248" s="710">
        <f t="shared" si="90"/>
        <v>5026.1233019853707</v>
      </c>
      <c r="L248" s="711">
        <f t="shared" si="90"/>
        <v>3866.2486938349002</v>
      </c>
      <c r="M248" s="712">
        <f t="shared" si="90"/>
        <v>3092.9989550679202</v>
      </c>
      <c r="N248" s="665">
        <f t="shared" si="86"/>
        <v>3685.8237547892718</v>
      </c>
      <c r="O248" s="665">
        <f t="shared" si="86"/>
        <v>2835.2490421455936</v>
      </c>
      <c r="P248" s="841">
        <f t="shared" si="86"/>
        <v>2268.1992337164752</v>
      </c>
      <c r="Q248" s="691">
        <f t="shared" si="91"/>
        <v>4252.8735632183907</v>
      </c>
      <c r="R248" s="189">
        <f t="shared" si="91"/>
        <v>3271.4412024756853</v>
      </c>
      <c r="S248" s="190">
        <f t="shared" si="91"/>
        <v>2617.1529619805478</v>
      </c>
    </row>
    <row r="249" spans="1:19" ht="17" thickBot="1" x14ac:dyDescent="0.25">
      <c r="A249" s="425">
        <f t="shared" si="74"/>
        <v>233</v>
      </c>
      <c r="B249" s="435" t="s">
        <v>41</v>
      </c>
      <c r="C249" s="936" t="s">
        <v>36</v>
      </c>
      <c r="D249" s="936"/>
      <c r="E249" s="436">
        <v>40</v>
      </c>
      <c r="F249" s="436" t="s">
        <v>29</v>
      </c>
      <c r="G249" s="437" t="s">
        <v>39</v>
      </c>
      <c r="H249" s="192">
        <f t="shared" si="82"/>
        <v>5977.0114942528735</v>
      </c>
      <c r="I249" s="736">
        <f>'ПРАЙС ЛИСТ ТЕРМО ПРОДУКЦИЯ РУБ'!I250/87</f>
        <v>4597.7011494252874</v>
      </c>
      <c r="J249" s="701">
        <f t="shared" si="87"/>
        <v>3678.1609195402298</v>
      </c>
      <c r="K249" s="710">
        <f t="shared" si="90"/>
        <v>5433.6468129571576</v>
      </c>
      <c r="L249" s="711">
        <f t="shared" si="90"/>
        <v>4179.7283176593519</v>
      </c>
      <c r="M249" s="712">
        <f t="shared" si="90"/>
        <v>3343.7826541274812</v>
      </c>
      <c r="N249" s="665">
        <f t="shared" si="86"/>
        <v>3984.6743295019155</v>
      </c>
      <c r="O249" s="665">
        <f t="shared" si="86"/>
        <v>3065.1340996168583</v>
      </c>
      <c r="P249" s="841">
        <f t="shared" si="86"/>
        <v>2452.1072796934864</v>
      </c>
      <c r="Q249" s="691">
        <f t="shared" si="91"/>
        <v>4597.7011494252874</v>
      </c>
      <c r="R249" s="189">
        <f t="shared" si="91"/>
        <v>3536.6931918656055</v>
      </c>
      <c r="S249" s="190">
        <f t="shared" si="91"/>
        <v>2829.3545534924842</v>
      </c>
    </row>
    <row r="250" spans="1:19" ht="17" thickBot="1" x14ac:dyDescent="0.25">
      <c r="A250" s="425">
        <f t="shared" si="74"/>
        <v>234</v>
      </c>
      <c r="B250" s="429" t="s">
        <v>41</v>
      </c>
      <c r="C250" s="930" t="s">
        <v>36</v>
      </c>
      <c r="D250" s="930"/>
      <c r="E250" s="430">
        <v>40</v>
      </c>
      <c r="F250" s="430" t="s">
        <v>29</v>
      </c>
      <c r="G250" s="431" t="s">
        <v>40</v>
      </c>
      <c r="H250" s="193">
        <f t="shared" si="82"/>
        <v>6500</v>
      </c>
      <c r="I250" s="736">
        <f>'ПРАЙС ЛИСТ ТЕРМО ПРОДУКЦИЯ РУБ'!I251/87</f>
        <v>5000</v>
      </c>
      <c r="J250" s="697">
        <f t="shared" si="87"/>
        <v>4000</v>
      </c>
      <c r="K250" s="702">
        <f t="shared" si="90"/>
        <v>5909.090909090909</v>
      </c>
      <c r="L250" s="703">
        <f t="shared" si="90"/>
        <v>4545.454545454545</v>
      </c>
      <c r="M250" s="704">
        <f t="shared" si="90"/>
        <v>3636.363636363636</v>
      </c>
      <c r="N250" s="665">
        <f t="shared" si="86"/>
        <v>4333.333333333333</v>
      </c>
      <c r="O250" s="665">
        <f t="shared" si="86"/>
        <v>3333.3333333333335</v>
      </c>
      <c r="P250" s="841">
        <f t="shared" si="86"/>
        <v>2666.6666666666665</v>
      </c>
      <c r="Q250" s="688">
        <f t="shared" si="91"/>
        <v>5000</v>
      </c>
      <c r="R250" s="185">
        <f t="shared" si="91"/>
        <v>3846.1538461538462</v>
      </c>
      <c r="S250" s="186">
        <f t="shared" si="91"/>
        <v>3076.9230769230767</v>
      </c>
    </row>
    <row r="251" spans="1:19" ht="17" thickBot="1" x14ac:dyDescent="0.25">
      <c r="A251" s="425">
        <f t="shared" si="74"/>
        <v>235</v>
      </c>
      <c r="B251" s="426" t="s">
        <v>42</v>
      </c>
      <c r="C251" s="934" t="s">
        <v>36</v>
      </c>
      <c r="D251" s="934"/>
      <c r="E251" s="427">
        <v>20</v>
      </c>
      <c r="F251" s="427" t="s">
        <v>29</v>
      </c>
      <c r="G251" s="428" t="s">
        <v>37</v>
      </c>
      <c r="H251" s="191">
        <f t="shared" si="82"/>
        <v>5080.4597701149432</v>
      </c>
      <c r="I251" s="736">
        <f>'ПРАЙС ЛИСТ ТЕРМО ПРОДУКЦИЯ РУБ'!I252/87</f>
        <v>3908.0459770114944</v>
      </c>
      <c r="J251" s="700">
        <f t="shared" si="87"/>
        <v>3126.4367816091954</v>
      </c>
      <c r="K251" s="40">
        <f t="shared" si="90"/>
        <v>4618.5997910135848</v>
      </c>
      <c r="L251" s="705">
        <f t="shared" si="90"/>
        <v>3552.769070010449</v>
      </c>
      <c r="M251" s="706">
        <f t="shared" si="90"/>
        <v>2842.2152560083591</v>
      </c>
      <c r="N251" s="665">
        <f t="shared" si="86"/>
        <v>3386.973180076629</v>
      </c>
      <c r="O251" s="665">
        <f t="shared" si="86"/>
        <v>2605.3639846743295</v>
      </c>
      <c r="P251" s="841">
        <f t="shared" si="86"/>
        <v>2084.2911877394636</v>
      </c>
      <c r="Q251" s="689">
        <f t="shared" si="91"/>
        <v>3908.0459770114949</v>
      </c>
      <c r="R251" s="183">
        <f t="shared" si="91"/>
        <v>3006.189213085765</v>
      </c>
      <c r="S251" s="184">
        <f t="shared" si="91"/>
        <v>2404.9513704686119</v>
      </c>
    </row>
    <row r="252" spans="1:19" ht="17" thickBot="1" x14ac:dyDescent="0.25">
      <c r="A252" s="425">
        <f t="shared" si="74"/>
        <v>236</v>
      </c>
      <c r="B252" s="435" t="s">
        <v>42</v>
      </c>
      <c r="C252" s="936" t="s">
        <v>36</v>
      </c>
      <c r="D252" s="936"/>
      <c r="E252" s="436">
        <v>20</v>
      </c>
      <c r="F252" s="436" t="s">
        <v>29</v>
      </c>
      <c r="G252" s="437" t="s">
        <v>38</v>
      </c>
      <c r="H252" s="192">
        <f t="shared" si="82"/>
        <v>5528.7356321839079</v>
      </c>
      <c r="I252" s="736">
        <f>'ПРАЙС ЛИСТ ТЕРМО ПРОДУКЦИЯ РУБ'!I253/87</f>
        <v>4252.8735632183907</v>
      </c>
      <c r="J252" s="701">
        <f t="shared" si="87"/>
        <v>3402.2988505747126</v>
      </c>
      <c r="K252" s="710">
        <f t="shared" si="90"/>
        <v>5026.1233019853707</v>
      </c>
      <c r="L252" s="711">
        <f t="shared" si="90"/>
        <v>3866.2486938349002</v>
      </c>
      <c r="M252" s="712">
        <f t="shared" si="90"/>
        <v>3092.9989550679202</v>
      </c>
      <c r="N252" s="665">
        <f t="shared" si="86"/>
        <v>3685.8237547892718</v>
      </c>
      <c r="O252" s="665">
        <f t="shared" si="86"/>
        <v>2835.2490421455936</v>
      </c>
      <c r="P252" s="841">
        <f t="shared" si="86"/>
        <v>2268.1992337164752</v>
      </c>
      <c r="Q252" s="691">
        <f t="shared" si="91"/>
        <v>4252.8735632183907</v>
      </c>
      <c r="R252" s="189">
        <f t="shared" si="91"/>
        <v>3271.4412024756853</v>
      </c>
      <c r="S252" s="190">
        <f t="shared" si="91"/>
        <v>2617.1529619805478</v>
      </c>
    </row>
    <row r="253" spans="1:19" ht="17" thickBot="1" x14ac:dyDescent="0.25">
      <c r="A253" s="425">
        <f t="shared" si="74"/>
        <v>237</v>
      </c>
      <c r="B253" s="435" t="s">
        <v>42</v>
      </c>
      <c r="C253" s="936" t="s">
        <v>36</v>
      </c>
      <c r="D253" s="936"/>
      <c r="E253" s="436">
        <v>20</v>
      </c>
      <c r="F253" s="436" t="s">
        <v>29</v>
      </c>
      <c r="G253" s="437" t="s">
        <v>39</v>
      </c>
      <c r="H253" s="192">
        <f t="shared" si="82"/>
        <v>5902.2988505747135</v>
      </c>
      <c r="I253" s="736">
        <f>'ПРАЙС ЛИСТ ТЕРМО ПРОДУКЦИЯ РУБ'!I254/87</f>
        <v>4540.2298850574716</v>
      </c>
      <c r="J253" s="701">
        <f t="shared" si="87"/>
        <v>3632.1839080459772</v>
      </c>
      <c r="K253" s="710">
        <f t="shared" si="90"/>
        <v>5365.7262277951941</v>
      </c>
      <c r="L253" s="711">
        <f t="shared" si="90"/>
        <v>4127.4817136886104</v>
      </c>
      <c r="M253" s="712">
        <f t="shared" si="90"/>
        <v>3301.985370950888</v>
      </c>
      <c r="N253" s="665">
        <f t="shared" si="86"/>
        <v>3934.8659003831422</v>
      </c>
      <c r="O253" s="665">
        <f t="shared" si="86"/>
        <v>3026.8199233716477</v>
      </c>
      <c r="P253" s="841">
        <f t="shared" si="86"/>
        <v>2421.4559386973183</v>
      </c>
      <c r="Q253" s="691">
        <f t="shared" si="91"/>
        <v>4540.2298850574716</v>
      </c>
      <c r="R253" s="189">
        <f t="shared" si="91"/>
        <v>3492.4845269672855</v>
      </c>
      <c r="S253" s="190">
        <f t="shared" si="91"/>
        <v>2793.9876215738286</v>
      </c>
    </row>
    <row r="254" spans="1:19" ht="17" thickBot="1" x14ac:dyDescent="0.25">
      <c r="A254" s="425">
        <f t="shared" si="74"/>
        <v>238</v>
      </c>
      <c r="B254" s="432" t="s">
        <v>42</v>
      </c>
      <c r="C254" s="935" t="s">
        <v>36</v>
      </c>
      <c r="D254" s="935"/>
      <c r="E254" s="433">
        <v>20</v>
      </c>
      <c r="F254" s="433" t="s">
        <v>29</v>
      </c>
      <c r="G254" s="434" t="s">
        <v>40</v>
      </c>
      <c r="H254" s="60">
        <f t="shared" si="82"/>
        <v>6425.28735632184</v>
      </c>
      <c r="I254" s="736">
        <f>'ПРАЙС ЛИСТ ТЕРМО ПРОДУКЦИЯ РУБ'!I255/87</f>
        <v>4942.5287356321842</v>
      </c>
      <c r="J254" s="699">
        <f t="shared" si="87"/>
        <v>3954.0229885057474</v>
      </c>
      <c r="K254" s="702">
        <f t="shared" si="90"/>
        <v>5841.1703239289445</v>
      </c>
      <c r="L254" s="703">
        <f t="shared" si="90"/>
        <v>4493.2079414838036</v>
      </c>
      <c r="M254" s="704">
        <f t="shared" si="90"/>
        <v>3594.5663531870428</v>
      </c>
      <c r="N254" s="665">
        <f t="shared" si="86"/>
        <v>4283.5249042145597</v>
      </c>
      <c r="O254" s="665">
        <f t="shared" si="86"/>
        <v>3295.0191570881229</v>
      </c>
      <c r="P254" s="841">
        <f t="shared" si="86"/>
        <v>2636.0153256704984</v>
      </c>
      <c r="Q254" s="688">
        <f t="shared" si="91"/>
        <v>4942.5287356321842</v>
      </c>
      <c r="R254" s="185">
        <f t="shared" si="91"/>
        <v>3801.9451812555262</v>
      </c>
      <c r="S254" s="186">
        <f t="shared" si="91"/>
        <v>3041.5561450044211</v>
      </c>
    </row>
    <row r="255" spans="1:19" ht="17" thickBot="1" x14ac:dyDescent="0.25">
      <c r="A255" s="425">
        <f t="shared" si="74"/>
        <v>239</v>
      </c>
      <c r="B255" s="426" t="s">
        <v>42</v>
      </c>
      <c r="C255" s="934" t="s">
        <v>36</v>
      </c>
      <c r="D255" s="934"/>
      <c r="E255" s="427">
        <v>40</v>
      </c>
      <c r="F255" s="427" t="s">
        <v>29</v>
      </c>
      <c r="G255" s="428" t="s">
        <v>37</v>
      </c>
      <c r="H255" s="191">
        <f t="shared" si="82"/>
        <v>4931.0344827586205</v>
      </c>
      <c r="I255" s="736">
        <f>'ПРАЙС ЛИСТ ТЕРМО ПРОДУКЦИЯ РУБ'!I256/87</f>
        <v>3793.1034482758619</v>
      </c>
      <c r="J255" s="700">
        <f t="shared" si="87"/>
        <v>3034.4827586206893</v>
      </c>
      <c r="K255" s="40">
        <f t="shared" si="90"/>
        <v>4482.7586206896549</v>
      </c>
      <c r="L255" s="705">
        <f t="shared" si="90"/>
        <v>3448.2758620689651</v>
      </c>
      <c r="M255" s="706">
        <f t="shared" si="90"/>
        <v>2758.6206896551721</v>
      </c>
      <c r="N255" s="665">
        <f t="shared" si="86"/>
        <v>3287.3563218390805</v>
      </c>
      <c r="O255" s="665">
        <f t="shared" si="86"/>
        <v>2528.7356321839079</v>
      </c>
      <c r="P255" s="841">
        <f t="shared" si="86"/>
        <v>2022.9885057471263</v>
      </c>
      <c r="Q255" s="689">
        <f t="shared" si="91"/>
        <v>3793.1034482758619</v>
      </c>
      <c r="R255" s="183">
        <f t="shared" si="91"/>
        <v>2917.7718832891246</v>
      </c>
      <c r="S255" s="184">
        <f t="shared" si="91"/>
        <v>2334.2175066312993</v>
      </c>
    </row>
    <row r="256" spans="1:19" ht="17" thickBot="1" x14ac:dyDescent="0.25">
      <c r="A256" s="425">
        <f t="shared" si="74"/>
        <v>240</v>
      </c>
      <c r="B256" s="435" t="s">
        <v>42</v>
      </c>
      <c r="C256" s="936" t="s">
        <v>36</v>
      </c>
      <c r="D256" s="936"/>
      <c r="E256" s="436">
        <v>40</v>
      </c>
      <c r="F256" s="436" t="s">
        <v>29</v>
      </c>
      <c r="G256" s="437" t="s">
        <v>38</v>
      </c>
      <c r="H256" s="192">
        <f t="shared" si="82"/>
        <v>5379.310344827587</v>
      </c>
      <c r="I256" s="736">
        <f>'ПРАЙС ЛИСТ ТЕРМО ПРОДУКЦИЯ РУБ'!I257/87</f>
        <v>4137.9310344827591</v>
      </c>
      <c r="J256" s="701">
        <f t="shared" si="87"/>
        <v>3310.3448275862074</v>
      </c>
      <c r="K256" s="710">
        <f t="shared" si="90"/>
        <v>4890.2821316614427</v>
      </c>
      <c r="L256" s="711">
        <f t="shared" si="90"/>
        <v>3761.7554858934172</v>
      </c>
      <c r="M256" s="712">
        <f t="shared" si="90"/>
        <v>3009.4043887147336</v>
      </c>
      <c r="N256" s="665">
        <f t="shared" si="86"/>
        <v>3586.2068965517246</v>
      </c>
      <c r="O256" s="665">
        <f t="shared" si="86"/>
        <v>2758.6206896551726</v>
      </c>
      <c r="P256" s="841">
        <f t="shared" si="86"/>
        <v>2206.8965517241381</v>
      </c>
      <c r="Q256" s="691">
        <f t="shared" si="91"/>
        <v>4137.9310344827591</v>
      </c>
      <c r="R256" s="189">
        <f t="shared" si="91"/>
        <v>3183.0238726790453</v>
      </c>
      <c r="S256" s="190">
        <f t="shared" si="91"/>
        <v>2546.4190981432366</v>
      </c>
    </row>
    <row r="257" spans="1:19" ht="17" thickBot="1" x14ac:dyDescent="0.25">
      <c r="A257" s="425">
        <f t="shared" si="74"/>
        <v>241</v>
      </c>
      <c r="B257" s="435" t="s">
        <v>42</v>
      </c>
      <c r="C257" s="936" t="s">
        <v>36</v>
      </c>
      <c r="D257" s="936"/>
      <c r="E257" s="436">
        <v>40</v>
      </c>
      <c r="F257" s="436" t="s">
        <v>29</v>
      </c>
      <c r="G257" s="437" t="s">
        <v>39</v>
      </c>
      <c r="H257" s="192">
        <f t="shared" si="82"/>
        <v>5752.8735632183907</v>
      </c>
      <c r="I257" s="736">
        <f>'ПРАЙС ЛИСТ ТЕРМО ПРОДУКЦИЯ РУБ'!I258/87</f>
        <v>4425.2873563218391</v>
      </c>
      <c r="J257" s="701">
        <f t="shared" si="87"/>
        <v>3540.2298850574712</v>
      </c>
      <c r="K257" s="710">
        <f t="shared" si="90"/>
        <v>5229.8850574712642</v>
      </c>
      <c r="L257" s="711">
        <f t="shared" si="90"/>
        <v>4022.9885057471261</v>
      </c>
      <c r="M257" s="712">
        <f t="shared" si="90"/>
        <v>3218.3908045977009</v>
      </c>
      <c r="N257" s="665">
        <f t="shared" si="86"/>
        <v>3835.2490421455936</v>
      </c>
      <c r="O257" s="665">
        <f t="shared" si="86"/>
        <v>2950.1915708812262</v>
      </c>
      <c r="P257" s="841">
        <f t="shared" si="86"/>
        <v>2360.1532567049808</v>
      </c>
      <c r="Q257" s="691">
        <f t="shared" si="91"/>
        <v>4425.2873563218391</v>
      </c>
      <c r="R257" s="189">
        <f t="shared" si="91"/>
        <v>3404.0671971706452</v>
      </c>
      <c r="S257" s="190">
        <f t="shared" si="91"/>
        <v>2723.253757736516</v>
      </c>
    </row>
    <row r="258" spans="1:19" ht="17" thickBot="1" x14ac:dyDescent="0.25">
      <c r="A258" s="806">
        <f t="shared" si="74"/>
        <v>242</v>
      </c>
      <c r="B258" s="807" t="s">
        <v>42</v>
      </c>
      <c r="C258" s="960" t="s">
        <v>36</v>
      </c>
      <c r="D258" s="960"/>
      <c r="E258" s="808">
        <v>40</v>
      </c>
      <c r="F258" s="808" t="s">
        <v>29</v>
      </c>
      <c r="G258" s="809" t="s">
        <v>40</v>
      </c>
      <c r="H258" s="810">
        <f t="shared" si="82"/>
        <v>6275.8620689655172</v>
      </c>
      <c r="I258" s="811">
        <f>'ПРАЙС ЛИСТ ТЕРМО ПРОДУКЦИЯ РУБ'!I259/87</f>
        <v>4827.5862068965516</v>
      </c>
      <c r="J258" s="812">
        <f t="shared" si="87"/>
        <v>3862.0689655172414</v>
      </c>
      <c r="K258" s="813">
        <f t="shared" si="90"/>
        <v>5705.3291536050156</v>
      </c>
      <c r="L258" s="814">
        <f t="shared" si="90"/>
        <v>4388.7147335423197</v>
      </c>
      <c r="M258" s="815">
        <f t="shared" si="90"/>
        <v>3510.9717868338557</v>
      </c>
      <c r="N258" s="816">
        <f t="shared" si="86"/>
        <v>4183.9080459770112</v>
      </c>
      <c r="O258" s="816">
        <f t="shared" si="86"/>
        <v>3218.3908045977009</v>
      </c>
      <c r="P258" s="842">
        <f t="shared" si="86"/>
        <v>2574.7126436781609</v>
      </c>
      <c r="Q258" s="817">
        <f t="shared" si="91"/>
        <v>4827.5862068965516</v>
      </c>
      <c r="R258" s="818">
        <f t="shared" si="91"/>
        <v>3713.5278514588858</v>
      </c>
      <c r="S258" s="837">
        <f t="shared" si="91"/>
        <v>2970.8222811671085</v>
      </c>
    </row>
    <row r="259" spans="1:19" ht="17" thickBot="1" x14ac:dyDescent="0.25">
      <c r="A259" s="819">
        <f t="shared" si="74"/>
        <v>243</v>
      </c>
      <c r="B259" s="426" t="s">
        <v>43</v>
      </c>
      <c r="C259" s="934" t="s">
        <v>36</v>
      </c>
      <c r="D259" s="934"/>
      <c r="E259" s="427">
        <v>20</v>
      </c>
      <c r="F259" s="427" t="s">
        <v>29</v>
      </c>
      <c r="G259" s="428" t="s">
        <v>37</v>
      </c>
      <c r="H259" s="820">
        <f t="shared" si="82"/>
        <v>3586.2068965517246</v>
      </c>
      <c r="I259" s="736">
        <f>'ПРАЙС ЛИСТ ТЕРМО ПРОДУКЦИЯ РУБ'!I260/87</f>
        <v>2758.6206896551726</v>
      </c>
      <c r="J259" s="700">
        <f t="shared" si="87"/>
        <v>2206.8965517241381</v>
      </c>
      <c r="K259" s="790">
        <f t="shared" si="90"/>
        <v>3260.1880877742947</v>
      </c>
      <c r="L259" s="705">
        <f t="shared" si="90"/>
        <v>2507.836990595611</v>
      </c>
      <c r="M259" s="773">
        <f t="shared" si="90"/>
        <v>2006.2695924764892</v>
      </c>
      <c r="N259" s="730">
        <f t="shared" si="86"/>
        <v>2390.8045977011498</v>
      </c>
      <c r="O259" s="730">
        <f t="shared" si="86"/>
        <v>1839.0804597701151</v>
      </c>
      <c r="P259" s="840">
        <f t="shared" si="86"/>
        <v>1471.2643678160921</v>
      </c>
      <c r="Q259" s="788">
        <f t="shared" si="91"/>
        <v>2758.6206896551726</v>
      </c>
      <c r="R259" s="774">
        <f t="shared" si="91"/>
        <v>2122.0159151193634</v>
      </c>
      <c r="S259" s="775">
        <f t="shared" si="91"/>
        <v>1697.6127320954909</v>
      </c>
    </row>
    <row r="260" spans="1:19" ht="17" thickBot="1" x14ac:dyDescent="0.25">
      <c r="A260" s="821">
        <f t="shared" si="74"/>
        <v>244</v>
      </c>
      <c r="B260" s="822" t="s">
        <v>43</v>
      </c>
      <c r="C260" s="959" t="s">
        <v>36</v>
      </c>
      <c r="D260" s="959"/>
      <c r="E260" s="823">
        <v>20</v>
      </c>
      <c r="F260" s="823" t="s">
        <v>29</v>
      </c>
      <c r="G260" s="824" t="s">
        <v>38</v>
      </c>
      <c r="H260" s="825">
        <f t="shared" si="82"/>
        <v>4034.4827586206898</v>
      </c>
      <c r="I260" s="736">
        <f>'ПРАЙС ЛИСТ ТЕРМО ПРОДУКЦИЯ РУБ'!I261/87</f>
        <v>3103.4482758620688</v>
      </c>
      <c r="J260" s="791">
        <f t="shared" si="87"/>
        <v>2482.7586206896549</v>
      </c>
      <c r="K260" s="792">
        <f t="shared" si="90"/>
        <v>3667.7115987460811</v>
      </c>
      <c r="L260" s="793">
        <f t="shared" si="90"/>
        <v>2821.3166144200623</v>
      </c>
      <c r="M260" s="826">
        <f t="shared" si="90"/>
        <v>2257.0532915360495</v>
      </c>
      <c r="N260" s="665">
        <f t="shared" si="86"/>
        <v>2689.655172413793</v>
      </c>
      <c r="O260" s="665">
        <f t="shared" si="86"/>
        <v>2068.9655172413791</v>
      </c>
      <c r="P260" s="841">
        <f t="shared" si="86"/>
        <v>1655.1724137931033</v>
      </c>
      <c r="Q260" s="827">
        <f t="shared" si="91"/>
        <v>3103.4482758620688</v>
      </c>
      <c r="R260" s="838">
        <f t="shared" si="91"/>
        <v>2387.2679045092837</v>
      </c>
      <c r="S260" s="828">
        <f t="shared" si="91"/>
        <v>1909.8143236074268</v>
      </c>
    </row>
    <row r="261" spans="1:19" ht="17" thickBot="1" x14ac:dyDescent="0.25">
      <c r="A261" s="821">
        <f t="shared" si="74"/>
        <v>245</v>
      </c>
      <c r="B261" s="822" t="s">
        <v>43</v>
      </c>
      <c r="C261" s="959" t="s">
        <v>36</v>
      </c>
      <c r="D261" s="959"/>
      <c r="E261" s="823">
        <v>20</v>
      </c>
      <c r="F261" s="823" t="s">
        <v>29</v>
      </c>
      <c r="G261" s="824" t="s">
        <v>39</v>
      </c>
      <c r="H261" s="825">
        <f t="shared" si="82"/>
        <v>4408.045977011494</v>
      </c>
      <c r="I261" s="736">
        <f>'ПРАЙС ЛИСТ ТЕРМО ПРОДУКЦИЯ РУБ'!I262/87</f>
        <v>3390.8045977011493</v>
      </c>
      <c r="J261" s="791">
        <f t="shared" si="87"/>
        <v>2712.6436781609195</v>
      </c>
      <c r="K261" s="792">
        <f t="shared" si="90"/>
        <v>4007.3145245559031</v>
      </c>
      <c r="L261" s="793">
        <f t="shared" si="90"/>
        <v>3082.549634273772</v>
      </c>
      <c r="M261" s="826">
        <f t="shared" si="90"/>
        <v>2466.0397074190178</v>
      </c>
      <c r="N261" s="665">
        <f t="shared" si="86"/>
        <v>2938.6973180076625</v>
      </c>
      <c r="O261" s="665">
        <f t="shared" si="86"/>
        <v>2260.5363984674327</v>
      </c>
      <c r="P261" s="841">
        <f t="shared" si="86"/>
        <v>1808.4291187739464</v>
      </c>
      <c r="Q261" s="827">
        <f t="shared" si="91"/>
        <v>3390.8045977011493</v>
      </c>
      <c r="R261" s="838">
        <f t="shared" si="91"/>
        <v>2608.3112290008839</v>
      </c>
      <c r="S261" s="828">
        <f t="shared" si="91"/>
        <v>2086.6489832007073</v>
      </c>
    </row>
    <row r="262" spans="1:19" ht="17" thickBot="1" x14ac:dyDescent="0.25">
      <c r="A262" s="829">
        <f t="shared" si="74"/>
        <v>246</v>
      </c>
      <c r="B262" s="830" t="s">
        <v>43</v>
      </c>
      <c r="C262" s="958" t="s">
        <v>36</v>
      </c>
      <c r="D262" s="958"/>
      <c r="E262" s="831">
        <v>20</v>
      </c>
      <c r="F262" s="831" t="s">
        <v>29</v>
      </c>
      <c r="G262" s="832" t="s">
        <v>40</v>
      </c>
      <c r="H262" s="833">
        <f t="shared" si="82"/>
        <v>4931.0344827586205</v>
      </c>
      <c r="I262" s="796">
        <f>'ПРАЙС ЛИСТ ТЕРМО ПРОДУКЦИЯ РУБ'!I263/87</f>
        <v>3793.1034482758619</v>
      </c>
      <c r="J262" s="797">
        <f t="shared" si="87"/>
        <v>3034.4827586206893</v>
      </c>
      <c r="K262" s="798">
        <f t="shared" si="90"/>
        <v>4482.7586206896549</v>
      </c>
      <c r="L262" s="799">
        <f t="shared" si="90"/>
        <v>3448.2758620689651</v>
      </c>
      <c r="M262" s="834">
        <f t="shared" si="90"/>
        <v>2758.6206896551721</v>
      </c>
      <c r="N262" s="816">
        <f t="shared" si="86"/>
        <v>3287.3563218390805</v>
      </c>
      <c r="O262" s="816">
        <f t="shared" si="86"/>
        <v>2528.7356321839079</v>
      </c>
      <c r="P262" s="842">
        <f t="shared" si="86"/>
        <v>2022.9885057471263</v>
      </c>
      <c r="Q262" s="817">
        <f t="shared" si="91"/>
        <v>3793.1034482758619</v>
      </c>
      <c r="R262" s="818">
        <f t="shared" si="91"/>
        <v>2917.7718832891246</v>
      </c>
      <c r="S262" s="837">
        <f t="shared" si="91"/>
        <v>2334.2175066312993</v>
      </c>
    </row>
    <row r="263" spans="1:19" ht="17" thickBot="1" x14ac:dyDescent="0.25">
      <c r="A263" s="819">
        <f t="shared" ref="A263:A266" si="92">A262+1</f>
        <v>247</v>
      </c>
      <c r="B263" s="426" t="s">
        <v>43</v>
      </c>
      <c r="C263" s="934" t="s">
        <v>36</v>
      </c>
      <c r="D263" s="934"/>
      <c r="E263" s="427">
        <v>40</v>
      </c>
      <c r="F263" s="427" t="s">
        <v>29</v>
      </c>
      <c r="G263" s="428" t="s">
        <v>37</v>
      </c>
      <c r="H263" s="820">
        <f t="shared" si="82"/>
        <v>3436.7816091954023</v>
      </c>
      <c r="I263" s="736">
        <f>'ПРАЙС ЛИСТ ТЕРМО ПРОДУКЦИЯ РУБ'!I264/87</f>
        <v>2643.67816091954</v>
      </c>
      <c r="J263" s="700">
        <f t="shared" si="87"/>
        <v>2114.9425287356321</v>
      </c>
      <c r="K263" s="790">
        <f t="shared" ref="K263:M266" si="93">H263/1.1</f>
        <v>3124.3469174503657</v>
      </c>
      <c r="L263" s="705">
        <f t="shared" si="93"/>
        <v>2403.3437826541272</v>
      </c>
      <c r="M263" s="714">
        <f t="shared" si="93"/>
        <v>1922.6750261233017</v>
      </c>
      <c r="N263" s="730">
        <f t="shared" si="86"/>
        <v>2291.1877394636017</v>
      </c>
      <c r="O263" s="695">
        <f t="shared" si="86"/>
        <v>1762.4521072796933</v>
      </c>
      <c r="P263" s="718">
        <f t="shared" si="86"/>
        <v>1409.9616858237548</v>
      </c>
      <c r="Q263" s="788">
        <f t="shared" ref="Q263:S266" si="94">H263/1.3</f>
        <v>2643.67816091954</v>
      </c>
      <c r="R263" s="774">
        <f t="shared" si="94"/>
        <v>2033.598585322723</v>
      </c>
      <c r="S263" s="775">
        <f t="shared" si="94"/>
        <v>1626.8788682581785</v>
      </c>
    </row>
    <row r="264" spans="1:19" ht="17" thickBot="1" x14ac:dyDescent="0.25">
      <c r="A264" s="821">
        <f t="shared" si="92"/>
        <v>248</v>
      </c>
      <c r="B264" s="822" t="s">
        <v>43</v>
      </c>
      <c r="C264" s="959" t="s">
        <v>36</v>
      </c>
      <c r="D264" s="959"/>
      <c r="E264" s="823">
        <v>40</v>
      </c>
      <c r="F264" s="823" t="s">
        <v>29</v>
      </c>
      <c r="G264" s="824" t="s">
        <v>38</v>
      </c>
      <c r="H264" s="825">
        <f t="shared" si="82"/>
        <v>3885.0574712643679</v>
      </c>
      <c r="I264" s="736">
        <f>'ПРАЙС ЛИСТ ТЕРМО ПРОДУКЦИЯ РУБ'!I265/87</f>
        <v>2988.5057471264367</v>
      </c>
      <c r="J264" s="791">
        <f t="shared" si="87"/>
        <v>2390.8045977011493</v>
      </c>
      <c r="K264" s="792">
        <f t="shared" si="93"/>
        <v>3531.8704284221521</v>
      </c>
      <c r="L264" s="793">
        <f t="shared" si="93"/>
        <v>2716.8234064785788</v>
      </c>
      <c r="M264" s="715">
        <f t="shared" si="93"/>
        <v>2173.458725182863</v>
      </c>
      <c r="N264" s="731">
        <f t="shared" si="86"/>
        <v>2590.0383141762454</v>
      </c>
      <c r="O264" s="729">
        <f t="shared" si="86"/>
        <v>1992.3371647509578</v>
      </c>
      <c r="P264" s="732">
        <f t="shared" si="86"/>
        <v>1593.8697318007662</v>
      </c>
      <c r="Q264" s="827">
        <f t="shared" si="94"/>
        <v>2988.5057471264367</v>
      </c>
      <c r="R264" s="838">
        <f t="shared" si="94"/>
        <v>2298.8505747126437</v>
      </c>
      <c r="S264" s="828">
        <f t="shared" si="94"/>
        <v>1839.0804597701149</v>
      </c>
    </row>
    <row r="265" spans="1:19" ht="17" thickBot="1" x14ac:dyDescent="0.25">
      <c r="A265" s="821">
        <f t="shared" si="92"/>
        <v>249</v>
      </c>
      <c r="B265" s="822" t="s">
        <v>43</v>
      </c>
      <c r="C265" s="959" t="s">
        <v>36</v>
      </c>
      <c r="D265" s="959"/>
      <c r="E265" s="823">
        <v>40</v>
      </c>
      <c r="F265" s="823" t="s">
        <v>29</v>
      </c>
      <c r="G265" s="824" t="s">
        <v>39</v>
      </c>
      <c r="H265" s="825">
        <f t="shared" si="82"/>
        <v>4258.6206896551721</v>
      </c>
      <c r="I265" s="736">
        <f>'ПРАЙС ЛИСТ ТЕРМО ПРОДУКЦИЯ РУБ'!I266/87</f>
        <v>3275.8620689655172</v>
      </c>
      <c r="J265" s="791">
        <f t="shared" si="87"/>
        <v>2620.6896551724139</v>
      </c>
      <c r="K265" s="792">
        <f t="shared" si="93"/>
        <v>3871.4733542319741</v>
      </c>
      <c r="L265" s="793">
        <f t="shared" si="93"/>
        <v>2978.0564263322881</v>
      </c>
      <c r="M265" s="715">
        <f t="shared" si="93"/>
        <v>2382.4451410658307</v>
      </c>
      <c r="N265" s="731">
        <f t="shared" si="86"/>
        <v>2839.0804597701149</v>
      </c>
      <c r="O265" s="729">
        <f t="shared" si="86"/>
        <v>2183.9080459770116</v>
      </c>
      <c r="P265" s="732">
        <f t="shared" si="86"/>
        <v>1747.1264367816093</v>
      </c>
      <c r="Q265" s="827">
        <f t="shared" si="94"/>
        <v>3275.8620689655168</v>
      </c>
      <c r="R265" s="838">
        <f t="shared" si="94"/>
        <v>2519.893899204244</v>
      </c>
      <c r="S265" s="828">
        <f t="shared" si="94"/>
        <v>2015.9151193633952</v>
      </c>
    </row>
    <row r="266" spans="1:19" ht="17" thickBot="1" x14ac:dyDescent="0.25">
      <c r="A266" s="829">
        <f t="shared" si="92"/>
        <v>250</v>
      </c>
      <c r="B266" s="830" t="s">
        <v>43</v>
      </c>
      <c r="C266" s="958" t="s">
        <v>36</v>
      </c>
      <c r="D266" s="958"/>
      <c r="E266" s="831">
        <v>40</v>
      </c>
      <c r="F266" s="831" t="s">
        <v>29</v>
      </c>
      <c r="G266" s="832" t="s">
        <v>40</v>
      </c>
      <c r="H266" s="833">
        <f t="shared" si="82"/>
        <v>4781.6091954022986</v>
      </c>
      <c r="I266" s="796">
        <f>'ПРАЙС ЛИСТ ТЕРМО ПРОДУКЦИЯ РУБ'!I267/87</f>
        <v>3678.1609195402298</v>
      </c>
      <c r="J266" s="797">
        <f t="shared" si="87"/>
        <v>2942.5287356321837</v>
      </c>
      <c r="K266" s="798">
        <f t="shared" si="93"/>
        <v>4346.9174503657259</v>
      </c>
      <c r="L266" s="799">
        <f t="shared" si="93"/>
        <v>3343.7826541274812</v>
      </c>
      <c r="M266" s="800">
        <f t="shared" si="93"/>
        <v>2675.0261233019851</v>
      </c>
      <c r="N266" s="801">
        <f t="shared" si="86"/>
        <v>3187.7394636015324</v>
      </c>
      <c r="O266" s="802">
        <f t="shared" si="86"/>
        <v>2452.1072796934864</v>
      </c>
      <c r="P266" s="803">
        <f t="shared" si="86"/>
        <v>1961.6858237547892</v>
      </c>
      <c r="Q266" s="835">
        <f t="shared" si="94"/>
        <v>3678.1609195402298</v>
      </c>
      <c r="R266" s="839">
        <f t="shared" si="94"/>
        <v>2829.3545534924842</v>
      </c>
      <c r="S266" s="836">
        <f t="shared" si="94"/>
        <v>2263.4836427939872</v>
      </c>
    </row>
  </sheetData>
  <mergeCells count="117">
    <mergeCell ref="A1:D1"/>
    <mergeCell ref="A2:G3"/>
    <mergeCell ref="H2:J2"/>
    <mergeCell ref="K2:M2"/>
    <mergeCell ref="N2:P2"/>
    <mergeCell ref="Q2:S2"/>
    <mergeCell ref="H3:J3"/>
    <mergeCell ref="K3:M3"/>
    <mergeCell ref="N3:P3"/>
    <mergeCell ref="Q3:S3"/>
    <mergeCell ref="E1:Q1"/>
    <mergeCell ref="B77:B100"/>
    <mergeCell ref="D77:D100"/>
    <mergeCell ref="B101:B124"/>
    <mergeCell ref="D101:D124"/>
    <mergeCell ref="B125:B148"/>
    <mergeCell ref="D125:D148"/>
    <mergeCell ref="B5:B28"/>
    <mergeCell ref="D5:D28"/>
    <mergeCell ref="B29:B52"/>
    <mergeCell ref="D29:D52"/>
    <mergeCell ref="B53:B76"/>
    <mergeCell ref="D53:D76"/>
    <mergeCell ref="B153:B162"/>
    <mergeCell ref="D153:D162"/>
    <mergeCell ref="B163:B172"/>
    <mergeCell ref="D163:D172"/>
    <mergeCell ref="B173:B182"/>
    <mergeCell ref="D173:D182"/>
    <mergeCell ref="A149:S149"/>
    <mergeCell ref="A150:G151"/>
    <mergeCell ref="H150:J150"/>
    <mergeCell ref="K150:M150"/>
    <mergeCell ref="N150:P150"/>
    <mergeCell ref="Q150:S150"/>
    <mergeCell ref="H151:J151"/>
    <mergeCell ref="K151:M151"/>
    <mergeCell ref="N151:P151"/>
    <mergeCell ref="Q151:S151"/>
    <mergeCell ref="D207:D210"/>
    <mergeCell ref="A211:S211"/>
    <mergeCell ref="B183:B192"/>
    <mergeCell ref="D183:D192"/>
    <mergeCell ref="B193:B202"/>
    <mergeCell ref="D193:D202"/>
    <mergeCell ref="A203:S203"/>
    <mergeCell ref="A204:G205"/>
    <mergeCell ref="H204:J204"/>
    <mergeCell ref="K204:M204"/>
    <mergeCell ref="N204:P204"/>
    <mergeCell ref="Q204:S204"/>
    <mergeCell ref="N212:P212"/>
    <mergeCell ref="Q212:S212"/>
    <mergeCell ref="H213:J213"/>
    <mergeCell ref="K213:M213"/>
    <mergeCell ref="N213:P213"/>
    <mergeCell ref="Q213:S213"/>
    <mergeCell ref="H205:J205"/>
    <mergeCell ref="K205:M205"/>
    <mergeCell ref="N205:P205"/>
    <mergeCell ref="Q205:S205"/>
    <mergeCell ref="C214:D214"/>
    <mergeCell ref="C215:D215"/>
    <mergeCell ref="C216:D216"/>
    <mergeCell ref="C217:D217"/>
    <mergeCell ref="C218:D218"/>
    <mergeCell ref="C219:D219"/>
    <mergeCell ref="A212:G213"/>
    <mergeCell ref="H212:J212"/>
    <mergeCell ref="K212:M212"/>
    <mergeCell ref="C226:D226"/>
    <mergeCell ref="C227:D227"/>
    <mergeCell ref="C228:D228"/>
    <mergeCell ref="C229:D229"/>
    <mergeCell ref="C230:D230"/>
    <mergeCell ref="C231:D231"/>
    <mergeCell ref="C220:D220"/>
    <mergeCell ref="C221:D221"/>
    <mergeCell ref="C222:D222"/>
    <mergeCell ref="C223:D223"/>
    <mergeCell ref="C224:D224"/>
    <mergeCell ref="C225:D225"/>
    <mergeCell ref="C238:D238"/>
    <mergeCell ref="C239:D239"/>
    <mergeCell ref="C240:D240"/>
    <mergeCell ref="C241:D241"/>
    <mergeCell ref="C242:D242"/>
    <mergeCell ref="C243:D243"/>
    <mergeCell ref="C232:D232"/>
    <mergeCell ref="C233:D233"/>
    <mergeCell ref="C234:D234"/>
    <mergeCell ref="C235:D235"/>
    <mergeCell ref="C236:D236"/>
    <mergeCell ref="C237:D237"/>
    <mergeCell ref="C250:D250"/>
    <mergeCell ref="C251:D251"/>
    <mergeCell ref="C252:D252"/>
    <mergeCell ref="C253:D253"/>
    <mergeCell ref="C254:D254"/>
    <mergeCell ref="C255:D255"/>
    <mergeCell ref="C244:D244"/>
    <mergeCell ref="C245:D245"/>
    <mergeCell ref="C246:D246"/>
    <mergeCell ref="C247:D247"/>
    <mergeCell ref="C248:D248"/>
    <mergeCell ref="C249:D249"/>
    <mergeCell ref="C262:D262"/>
    <mergeCell ref="C263:D263"/>
    <mergeCell ref="C264:D264"/>
    <mergeCell ref="C265:D265"/>
    <mergeCell ref="C266:D266"/>
    <mergeCell ref="C256:D256"/>
    <mergeCell ref="C257:D257"/>
    <mergeCell ref="C258:D258"/>
    <mergeCell ref="C259:D259"/>
    <mergeCell ref="C260:D260"/>
    <mergeCell ref="C261:D261"/>
  </mergeCells>
  <pageMargins left="0.7" right="0.7" top="0.75" bottom="0.75" header="0.3" footer="0.3"/>
  <pageSetup paperSize="9"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ПРАЙС ЛИСТ ТЕРМО ПРОДУКЦИЯ РУБ</vt:lpstr>
      <vt:lpstr>ПРАЙС ЛИСТ МЕБЕЛЬНЫЙ ЩИТ ДУБ</vt:lpstr>
      <vt:lpstr>ПРАЙС ЛИСТ ТЕРМО ПРОДУКЦИЯ ЕВРО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cp:lastPrinted>2023-04-27T12:42:18Z</cp:lastPrinted>
  <dcterms:created xsi:type="dcterms:W3CDTF">2023-04-17T08:28:12Z</dcterms:created>
  <dcterms:modified xsi:type="dcterms:W3CDTF">2023-05-02T06:21:22Z</dcterms:modified>
</cp:coreProperties>
</file>